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45" windowWidth="15570" windowHeight="9375"/>
  </bookViews>
  <sheets>
    <sheet name="Приложение 1.1" sheetId="1" r:id="rId1"/>
    <sheet name="Приложение 1.2" sheetId="2" r:id="rId2"/>
    <sheet name="Приложение 1.3" sheetId="3" r:id="rId3"/>
    <sheet name="Приложение 2.2" sheetId="4" r:id="rId4"/>
    <sheet name="таблица 4.1." sheetId="9" r:id="rId5"/>
    <sheet name="таблица 4.2." sheetId="8" r:id="rId6"/>
  </sheets>
  <definedNames>
    <definedName name="_xlnm.Print_Titles" localSheetId="0">'Приложение 1.1'!$14:$16</definedName>
    <definedName name="_xlnm.Print_Area" localSheetId="0">'Приложение 1.1'!$A$1:$M$68</definedName>
    <definedName name="_xlnm.Print_Area" localSheetId="1">'Приложение 1.2'!$A$1:$Y$68</definedName>
    <definedName name="_xlnm.Print_Area" localSheetId="2">'Приложение 1.3'!$A$1:$Q$68</definedName>
    <definedName name="_xlnm.Print_Area" localSheetId="3">'Приложение 2.2'!$A$1:$U$68</definedName>
    <definedName name="_xlnm.Print_Area" localSheetId="5">'таблица 4.2.'!$A$1:$BT$47</definedName>
  </definedNames>
  <calcPr calcId="145621"/>
</workbook>
</file>

<file path=xl/calcChain.xml><?xml version="1.0" encoding="utf-8"?>
<calcChain xmlns="http://schemas.openxmlformats.org/spreadsheetml/2006/main">
  <c r="R42" i="4" l="1"/>
  <c r="R39" i="4"/>
  <c r="Q42" i="4"/>
  <c r="Q39" i="4"/>
  <c r="P42" i="4"/>
  <c r="P39" i="4"/>
  <c r="O42" i="4"/>
  <c r="O39" i="4"/>
  <c r="E43" i="4"/>
  <c r="E42" i="4"/>
  <c r="Q45" i="3"/>
  <c r="Q44" i="3"/>
  <c r="Q43" i="3"/>
  <c r="Q42" i="3"/>
  <c r="E45" i="3"/>
  <c r="E44" i="3"/>
  <c r="C45" i="3"/>
  <c r="C44" i="3"/>
  <c r="F44" i="2"/>
  <c r="F43" i="2"/>
  <c r="T44" i="2"/>
  <c r="T43" i="2"/>
  <c r="T40" i="2"/>
  <c r="O28" i="3" l="1"/>
  <c r="O49" i="3"/>
  <c r="N53" i="3"/>
  <c r="N52" i="3"/>
  <c r="M57" i="3"/>
  <c r="M56" i="3"/>
  <c r="M55" i="3"/>
  <c r="N51" i="3"/>
  <c r="M50" i="3"/>
  <c r="O60" i="3"/>
  <c r="O62" i="3"/>
  <c r="Q63" i="3"/>
  <c r="N63" i="3"/>
  <c r="R57" i="4" l="1"/>
  <c r="Q57" i="4"/>
  <c r="P57" i="4"/>
  <c r="O57" i="4"/>
  <c r="P59" i="3"/>
  <c r="O59" i="3"/>
  <c r="N59" i="3"/>
  <c r="M59" i="3"/>
  <c r="M61" i="3"/>
  <c r="N61" i="3"/>
  <c r="O61" i="3"/>
  <c r="P61" i="3"/>
  <c r="G60" i="3"/>
  <c r="G59" i="3" s="1"/>
  <c r="G63" i="3"/>
  <c r="P58" i="2"/>
  <c r="O58" i="2"/>
  <c r="N58" i="2"/>
  <c r="M58" i="2"/>
  <c r="L58" i="2"/>
  <c r="P60" i="2"/>
  <c r="M60" i="2"/>
  <c r="BL74" i="9"/>
  <c r="M58" i="1"/>
  <c r="J58" i="1"/>
  <c r="I58" i="1"/>
  <c r="H58" i="1"/>
  <c r="Q62" i="3" l="1"/>
  <c r="Q61" i="3" s="1"/>
  <c r="Q57" i="3"/>
  <c r="Q56" i="3"/>
  <c r="Q52" i="3"/>
  <c r="Q51" i="3"/>
  <c r="Q41" i="3"/>
  <c r="Q37" i="3"/>
  <c r="Q36" i="3"/>
  <c r="Q33" i="3"/>
  <c r="Q28" i="3"/>
  <c r="Q27" i="3" s="1"/>
  <c r="Q26" i="3" s="1"/>
  <c r="Q25" i="3" s="1"/>
  <c r="Q24" i="3" s="1"/>
  <c r="N27" i="3"/>
  <c r="N26" i="3" s="1"/>
  <c r="N25" i="3" s="1"/>
  <c r="N24" i="3" s="1"/>
  <c r="O58" i="3"/>
  <c r="P54" i="3"/>
  <c r="O54" i="3"/>
  <c r="M54" i="3"/>
  <c r="N54" i="3"/>
  <c r="Q53" i="3"/>
  <c r="Q50" i="3"/>
  <c r="Q49" i="3"/>
  <c r="O48" i="3"/>
  <c r="M48" i="3"/>
  <c r="P48" i="3"/>
  <c r="N48" i="3"/>
  <c r="P39" i="3"/>
  <c r="O39" i="3"/>
  <c r="O20" i="3" s="1"/>
  <c r="M39" i="3"/>
  <c r="N39" i="3"/>
  <c r="N20" i="3" s="1"/>
  <c r="Q38" i="3"/>
  <c r="Q35" i="3"/>
  <c r="Q34" i="3"/>
  <c r="N32" i="3"/>
  <c r="O32" i="3"/>
  <c r="M32" i="3"/>
  <c r="P27" i="3"/>
  <c r="P26" i="3" s="1"/>
  <c r="P25" i="3" s="1"/>
  <c r="P24" i="3" s="1"/>
  <c r="O27" i="3"/>
  <c r="O26" i="3" s="1"/>
  <c r="O25" i="3" s="1"/>
  <c r="O24" i="3" s="1"/>
  <c r="M27" i="3"/>
  <c r="M26" i="3" s="1"/>
  <c r="M25" i="3" s="1"/>
  <c r="M24" i="3" s="1"/>
  <c r="P47" i="3" l="1"/>
  <c r="N47" i="3"/>
  <c r="P32" i="3"/>
  <c r="P19" i="3" s="1"/>
  <c r="M20" i="3"/>
  <c r="Q40" i="3"/>
  <c r="Q55" i="3"/>
  <c r="Q54" i="3" s="1"/>
  <c r="P20" i="3"/>
  <c r="Q60" i="3"/>
  <c r="P58" i="3"/>
  <c r="P46" i="3" s="1"/>
  <c r="N58" i="3"/>
  <c r="Q48" i="3"/>
  <c r="Q39" i="3"/>
  <c r="O31" i="3"/>
  <c r="O30" i="3" s="1"/>
  <c r="O23" i="3" s="1"/>
  <c r="O22" i="3" s="1"/>
  <c r="Q32" i="3"/>
  <c r="P31" i="3"/>
  <c r="P30" i="3" s="1"/>
  <c r="P23" i="3" s="1"/>
  <c r="P22" i="3" s="1"/>
  <c r="O19" i="3"/>
  <c r="O18" i="3" s="1"/>
  <c r="O47" i="3"/>
  <c r="O46" i="3" s="1"/>
  <c r="M58" i="3"/>
  <c r="M31" i="3"/>
  <c r="M30" i="3" s="1"/>
  <c r="M23" i="3" s="1"/>
  <c r="M22" i="3" s="1"/>
  <c r="N19" i="3"/>
  <c r="N18" i="3" s="1"/>
  <c r="N31" i="3"/>
  <c r="N30" i="3" s="1"/>
  <c r="N23" i="3" s="1"/>
  <c r="N22" i="3" s="1"/>
  <c r="M47" i="3"/>
  <c r="M46" i="3" s="1"/>
  <c r="M19" i="3"/>
  <c r="BL45" i="9"/>
  <c r="BL35" i="9"/>
  <c r="BL34" i="9" s="1"/>
  <c r="BL28" i="9"/>
  <c r="BL25" i="9"/>
  <c r="BL23" i="9"/>
  <c r="BL20" i="9" s="1"/>
  <c r="BL19" i="9" s="1"/>
  <c r="BL77" i="9" s="1"/>
  <c r="BL17" i="9"/>
  <c r="BL15" i="9"/>
  <c r="Q20" i="3" l="1"/>
  <c r="M18" i="3"/>
  <c r="Q58" i="3"/>
  <c r="Q59" i="3"/>
  <c r="N46" i="3"/>
  <c r="N21" i="3" s="1"/>
  <c r="P18" i="3"/>
  <c r="Q47" i="3"/>
  <c r="P21" i="3"/>
  <c r="O21" i="3"/>
  <c r="Q31" i="3"/>
  <c r="Q30" i="3" s="1"/>
  <c r="Q23" i="3" s="1"/>
  <c r="Q22" i="3" s="1"/>
  <c r="Q19" i="3"/>
  <c r="M21" i="3"/>
  <c r="BL33" i="9"/>
  <c r="BL42" i="9" s="1"/>
  <c r="BL76" i="9"/>
  <c r="BL78" i="9" s="1"/>
  <c r="BL83" i="9"/>
  <c r="Q18" i="3" l="1"/>
  <c r="Q46" i="3"/>
  <c r="Q21" i="3" s="1"/>
  <c r="BL44" i="9"/>
  <c r="BL81" i="9"/>
  <c r="G62" i="3" l="1"/>
  <c r="G61" i="3" s="1"/>
  <c r="G57" i="3"/>
  <c r="G56" i="3"/>
  <c r="G55" i="3"/>
  <c r="G53" i="3"/>
  <c r="G52" i="3"/>
  <c r="G51" i="3"/>
  <c r="G50" i="3"/>
  <c r="G49" i="3"/>
  <c r="G40" i="3"/>
  <c r="G37" i="3"/>
  <c r="G38" i="3"/>
  <c r="G36" i="3"/>
  <c r="G35" i="3"/>
  <c r="G34" i="3"/>
  <c r="G33" i="3"/>
  <c r="G28" i="3"/>
  <c r="G27" i="3" s="1"/>
  <c r="G26" i="3" s="1"/>
  <c r="G25" i="3" s="1"/>
  <c r="G24" i="3" s="1"/>
  <c r="K26" i="2"/>
  <c r="L36" i="2"/>
  <c r="G58" i="3" l="1"/>
  <c r="G54" i="3"/>
  <c r="G48" i="3"/>
  <c r="G39" i="3"/>
  <c r="G32" i="3"/>
  <c r="T36" i="2"/>
  <c r="T31" i="2" s="1"/>
  <c r="Y38" i="2"/>
  <c r="T38" i="2"/>
  <c r="K38" i="2"/>
  <c r="F38" i="2"/>
  <c r="Y31" i="2"/>
  <c r="P31" i="2"/>
  <c r="O31" i="2"/>
  <c r="N31" i="2"/>
  <c r="M31" i="2"/>
  <c r="L31" i="2"/>
  <c r="K31" i="2"/>
  <c r="F31" i="2"/>
  <c r="F39" i="3"/>
  <c r="E39" i="3"/>
  <c r="D39" i="3"/>
  <c r="C39" i="3"/>
  <c r="G31" i="3" l="1"/>
  <c r="G30" i="3" s="1"/>
  <c r="G23" i="3" s="1"/>
  <c r="G22" i="3" s="1"/>
  <c r="G20" i="3"/>
  <c r="G47" i="3"/>
  <c r="G46" i="3" s="1"/>
  <c r="G19" i="3"/>
  <c r="F37" i="4"/>
  <c r="E37" i="4"/>
  <c r="R30" i="4"/>
  <c r="Q30" i="4"/>
  <c r="O30" i="4"/>
  <c r="P30" i="4"/>
  <c r="F30" i="4"/>
  <c r="E30" i="4"/>
  <c r="F25" i="4"/>
  <c r="F24" i="4" s="1"/>
  <c r="F23" i="4" s="1"/>
  <c r="F22" i="4" s="1"/>
  <c r="E25" i="4"/>
  <c r="E24" i="4" s="1"/>
  <c r="E23" i="4" s="1"/>
  <c r="E22" i="4" s="1"/>
  <c r="F27" i="3"/>
  <c r="F26" i="3" s="1"/>
  <c r="F25" i="3" s="1"/>
  <c r="F24" i="3" s="1"/>
  <c r="E27" i="3"/>
  <c r="E26" i="3" s="1"/>
  <c r="E25" i="3" s="1"/>
  <c r="E24" i="3" s="1"/>
  <c r="D27" i="3"/>
  <c r="D26" i="3" s="1"/>
  <c r="D25" i="3" s="1"/>
  <c r="D24" i="3" s="1"/>
  <c r="C27" i="3"/>
  <c r="C26" i="3" s="1"/>
  <c r="C25" i="3" s="1"/>
  <c r="C24" i="3" s="1"/>
  <c r="F32" i="3"/>
  <c r="E32" i="3"/>
  <c r="D32" i="3"/>
  <c r="C32" i="3"/>
  <c r="Y26" i="2"/>
  <c r="Y25" i="2" s="1"/>
  <c r="Y24" i="2" s="1"/>
  <c r="Y23" i="2" s="1"/>
  <c r="T26" i="2"/>
  <c r="T25" i="2" s="1"/>
  <c r="T24" i="2" s="1"/>
  <c r="T23" i="2" s="1"/>
  <c r="K25" i="2"/>
  <c r="K24" i="2" s="1"/>
  <c r="K23" i="2" s="1"/>
  <c r="F26" i="2"/>
  <c r="F25" i="2" s="1"/>
  <c r="F24" i="2" s="1"/>
  <c r="F23" i="2" s="1"/>
  <c r="D26" i="1"/>
  <c r="D25" i="1" s="1"/>
  <c r="D24" i="1" s="1"/>
  <c r="D23" i="1" s="1"/>
  <c r="E38" i="1"/>
  <c r="D38" i="1"/>
  <c r="G21" i="3" l="1"/>
  <c r="G18" i="3"/>
  <c r="M31" i="1"/>
  <c r="L31" i="1"/>
  <c r="D31" i="1"/>
  <c r="D30" i="1" s="1"/>
  <c r="K36" i="1"/>
  <c r="K31" i="1" s="1"/>
  <c r="J37" i="1"/>
  <c r="J36" i="1"/>
  <c r="J35" i="1"/>
  <c r="J34" i="1"/>
  <c r="J33" i="1"/>
  <c r="I37" i="1"/>
  <c r="I36" i="1"/>
  <c r="I35" i="1"/>
  <c r="I34" i="1"/>
  <c r="I33" i="1"/>
  <c r="H36" i="1"/>
  <c r="H37" i="1"/>
  <c r="H35" i="1"/>
  <c r="H34" i="1"/>
  <c r="H33" i="1"/>
  <c r="J31" i="1" l="1"/>
  <c r="H31" i="1"/>
  <c r="I31" i="1"/>
  <c r="K26" i="1"/>
  <c r="K25" i="1" s="1"/>
  <c r="K24" i="1" s="1"/>
  <c r="K23" i="1" s="1"/>
  <c r="L26" i="1"/>
  <c r="L25" i="1" s="1"/>
  <c r="L24" i="1" s="1"/>
  <c r="L23" i="1" s="1"/>
  <c r="R60" i="4"/>
  <c r="R59" i="4" s="1"/>
  <c r="R52" i="4"/>
  <c r="R46" i="4"/>
  <c r="R37" i="4"/>
  <c r="R25" i="4"/>
  <c r="R24" i="4" s="1"/>
  <c r="R23" i="4" s="1"/>
  <c r="R22" i="4" s="1"/>
  <c r="Q60" i="4"/>
  <c r="Q59" i="4" s="1"/>
  <c r="Q52" i="4"/>
  <c r="Q46" i="4"/>
  <c r="Q37" i="4"/>
  <c r="Q25" i="4"/>
  <c r="Q24" i="4" s="1"/>
  <c r="Q23" i="4" s="1"/>
  <c r="Q22" i="4" s="1"/>
  <c r="P60" i="4"/>
  <c r="P59" i="4" s="1"/>
  <c r="P52" i="4"/>
  <c r="P46" i="4"/>
  <c r="P37" i="4"/>
  <c r="P25" i="4"/>
  <c r="P24" i="4" s="1"/>
  <c r="P23" i="4" s="1"/>
  <c r="P22" i="4" s="1"/>
  <c r="O60" i="4"/>
  <c r="O59" i="4" s="1"/>
  <c r="O52" i="4"/>
  <c r="O46" i="4"/>
  <c r="O37" i="4"/>
  <c r="O29" i="4" s="1"/>
  <c r="O28" i="4" s="1"/>
  <c r="O25" i="4"/>
  <c r="O24" i="4" s="1"/>
  <c r="O23" i="4" s="1"/>
  <c r="O22" i="4" s="1"/>
  <c r="F17" i="4"/>
  <c r="F29" i="4"/>
  <c r="F28" i="4" s="1"/>
  <c r="F21" i="4" s="1"/>
  <c r="F20" i="4" s="1"/>
  <c r="F19" i="4" s="1"/>
  <c r="F18" i="4"/>
  <c r="E17" i="4"/>
  <c r="E18" i="4"/>
  <c r="F31" i="3"/>
  <c r="F30" i="3" s="1"/>
  <c r="F23" i="3" s="1"/>
  <c r="F22" i="3" s="1"/>
  <c r="F21" i="3" s="1"/>
  <c r="F20" i="3"/>
  <c r="F19" i="3"/>
  <c r="E19" i="3"/>
  <c r="E20" i="3"/>
  <c r="D31" i="3"/>
  <c r="D30" i="3" s="1"/>
  <c r="D23" i="3" s="1"/>
  <c r="D22" i="3" s="1"/>
  <c r="D21" i="3" s="1"/>
  <c r="D20" i="3"/>
  <c r="C19" i="3"/>
  <c r="C20" i="3"/>
  <c r="L61" i="2"/>
  <c r="L60" i="2" s="1"/>
  <c r="L53" i="2"/>
  <c r="L47" i="2"/>
  <c r="L38" i="2"/>
  <c r="L26" i="2"/>
  <c r="L25" i="2" s="1"/>
  <c r="L24" i="2" s="1"/>
  <c r="L23" i="2" s="1"/>
  <c r="P53" i="2"/>
  <c r="P47" i="2"/>
  <c r="P38" i="2"/>
  <c r="P30" i="2" s="1"/>
  <c r="P29" i="2" s="1"/>
  <c r="P26" i="2"/>
  <c r="P25" i="2" s="1"/>
  <c r="P24" i="2" s="1"/>
  <c r="P23" i="2" s="1"/>
  <c r="O61" i="2"/>
  <c r="O60" i="2" s="1"/>
  <c r="O53" i="2"/>
  <c r="O47" i="2"/>
  <c r="O38" i="2"/>
  <c r="O26" i="2"/>
  <c r="O25" i="2" s="1"/>
  <c r="O24" i="2" s="1"/>
  <c r="O23" i="2" s="1"/>
  <c r="N60" i="2"/>
  <c r="N53" i="2"/>
  <c r="N47" i="2"/>
  <c r="N38" i="2"/>
  <c r="N26" i="2"/>
  <c r="N25" i="2" s="1"/>
  <c r="N24" i="2" s="1"/>
  <c r="N23" i="2" s="1"/>
  <c r="M53" i="2"/>
  <c r="M47" i="2"/>
  <c r="M38" i="2"/>
  <c r="M26" i="2"/>
  <c r="M25" i="2" s="1"/>
  <c r="M24" i="2" s="1"/>
  <c r="M23" i="2" s="1"/>
  <c r="Y18" i="2"/>
  <c r="Y19" i="2"/>
  <c r="T30" i="2"/>
  <c r="T29" i="2" s="1"/>
  <c r="T22" i="2" s="1"/>
  <c r="T21" i="2" s="1"/>
  <c r="T20" i="2" s="1"/>
  <c r="T19" i="2"/>
  <c r="K30" i="2"/>
  <c r="K29" i="2" s="1"/>
  <c r="K22" i="2" s="1"/>
  <c r="K21" i="2" s="1"/>
  <c r="K20" i="2" s="1"/>
  <c r="K19" i="2"/>
  <c r="K18" i="2"/>
  <c r="F30" i="2"/>
  <c r="F29" i="2" s="1"/>
  <c r="F22" i="2" s="1"/>
  <c r="F21" i="2" s="1"/>
  <c r="F20" i="2" s="1"/>
  <c r="F19" i="2"/>
  <c r="BJ28" i="8"/>
  <c r="E19" i="1"/>
  <c r="D19" i="1"/>
  <c r="M26" i="1"/>
  <c r="M25" i="1" s="1"/>
  <c r="M24" i="1" s="1"/>
  <c r="M23" i="1" s="1"/>
  <c r="J26" i="1"/>
  <c r="J25" i="1" s="1"/>
  <c r="J24" i="1" s="1"/>
  <c r="J23" i="1" s="1"/>
  <c r="I26" i="1"/>
  <c r="I25" i="1" s="1"/>
  <c r="I24" i="1" s="1"/>
  <c r="I23" i="1" s="1"/>
  <c r="H27" i="1"/>
  <c r="H26" i="1" s="1"/>
  <c r="H25" i="1" s="1"/>
  <c r="H24" i="1" s="1"/>
  <c r="H23" i="1" s="1"/>
  <c r="E27" i="1"/>
  <c r="E26" i="1" s="1"/>
  <c r="M61" i="1"/>
  <c r="M60" i="1" s="1"/>
  <c r="J61" i="1"/>
  <c r="J60" i="1" s="1"/>
  <c r="I61" i="1"/>
  <c r="I60" i="1" s="1"/>
  <c r="H61" i="1"/>
  <c r="H60" i="1" s="1"/>
  <c r="O17" i="4" l="1"/>
  <c r="P45" i="4"/>
  <c r="P18" i="4"/>
  <c r="R18" i="4"/>
  <c r="Q45" i="4"/>
  <c r="R45" i="4"/>
  <c r="R29" i="4"/>
  <c r="R28" i="4" s="1"/>
  <c r="R21" i="4" s="1"/>
  <c r="R20" i="4" s="1"/>
  <c r="R56" i="4"/>
  <c r="R44" i="4" s="1"/>
  <c r="Y17" i="2"/>
  <c r="F18" i="3"/>
  <c r="E18" i="3"/>
  <c r="F16" i="4"/>
  <c r="E29" i="4"/>
  <c r="E28" i="4" s="1"/>
  <c r="E21" i="4" s="1"/>
  <c r="E20" i="4" s="1"/>
  <c r="E19" i="4" s="1"/>
  <c r="K17" i="2"/>
  <c r="O46" i="2"/>
  <c r="F18" i="2"/>
  <c r="F17" i="2" s="1"/>
  <c r="Y30" i="2"/>
  <c r="Y29" i="2" s="1"/>
  <c r="Y22" i="2" s="1"/>
  <c r="Y21" i="2" s="1"/>
  <c r="Y20" i="2" s="1"/>
  <c r="L30" i="2"/>
  <c r="L29" i="2" s="1"/>
  <c r="L22" i="2" s="1"/>
  <c r="L21" i="2" s="1"/>
  <c r="L57" i="2"/>
  <c r="O18" i="4"/>
  <c r="L19" i="2"/>
  <c r="L46" i="2"/>
  <c r="E16" i="4"/>
  <c r="O45" i="4"/>
  <c r="P17" i="4"/>
  <c r="Q18" i="4"/>
  <c r="T18" i="2"/>
  <c r="T17" i="2" s="1"/>
  <c r="Q56" i="4"/>
  <c r="Q44" i="4" s="1"/>
  <c r="Q29" i="4"/>
  <c r="Q28" i="4" s="1"/>
  <c r="Q21" i="4" s="1"/>
  <c r="Q20" i="4" s="1"/>
  <c r="P29" i="4"/>
  <c r="P28" i="4" s="1"/>
  <c r="P21" i="4" s="1"/>
  <c r="P20" i="4" s="1"/>
  <c r="O21" i="4"/>
  <c r="O20" i="4" s="1"/>
  <c r="E31" i="3"/>
  <c r="E30" i="3" s="1"/>
  <c r="E23" i="3" s="1"/>
  <c r="E22" i="3" s="1"/>
  <c r="E21" i="3" s="1"/>
  <c r="D19" i="3"/>
  <c r="D18" i="3" s="1"/>
  <c r="C18" i="3"/>
  <c r="C31" i="3"/>
  <c r="C30" i="3" s="1"/>
  <c r="C23" i="3" s="1"/>
  <c r="C22" i="3" s="1"/>
  <c r="C21" i="3" s="1"/>
  <c r="M46" i="2"/>
  <c r="P46" i="2"/>
  <c r="N46" i="2"/>
  <c r="N19" i="2"/>
  <c r="P19" i="2"/>
  <c r="O30" i="2"/>
  <c r="O29" i="2" s="1"/>
  <c r="O22" i="2" s="1"/>
  <c r="O21" i="2" s="1"/>
  <c r="O19" i="2"/>
  <c r="M30" i="2"/>
  <c r="M29" i="2" s="1"/>
  <c r="M22" i="2" s="1"/>
  <c r="M21" i="2" s="1"/>
  <c r="M19" i="2"/>
  <c r="P22" i="2"/>
  <c r="P21" i="2" s="1"/>
  <c r="O18" i="2"/>
  <c r="P57" i="2"/>
  <c r="P45" i="2" s="1"/>
  <c r="P18" i="2"/>
  <c r="O57" i="2"/>
  <c r="N30" i="2"/>
  <c r="N29" i="2" s="1"/>
  <c r="N22" i="2" s="1"/>
  <c r="N21" i="2" s="1"/>
  <c r="N57" i="2"/>
  <c r="M57" i="2"/>
  <c r="M18" i="2"/>
  <c r="E25" i="1"/>
  <c r="E24" i="1" s="1"/>
  <c r="E23" i="1" s="1"/>
  <c r="BJ21" i="8"/>
  <c r="O17" i="2" l="1"/>
  <c r="O56" i="4"/>
  <c r="O44" i="4" s="1"/>
  <c r="O19" i="4" s="1"/>
  <c r="L18" i="2"/>
  <c r="L17" i="2" s="1"/>
  <c r="P56" i="4"/>
  <c r="P44" i="4" s="1"/>
  <c r="R17" i="4"/>
  <c r="R16" i="4" s="1"/>
  <c r="P16" i="4"/>
  <c r="O16" i="4"/>
  <c r="M45" i="2"/>
  <c r="M20" i="2" s="1"/>
  <c r="O45" i="2"/>
  <c r="O20" i="2" s="1"/>
  <c r="R19" i="4"/>
  <c r="Q17" i="4"/>
  <c r="Q16" i="4" s="1"/>
  <c r="L45" i="2"/>
  <c r="L20" i="2" s="1"/>
  <c r="Q19" i="4"/>
  <c r="P19" i="4"/>
  <c r="N45" i="2"/>
  <c r="N20" i="2" s="1"/>
  <c r="P17" i="2"/>
  <c r="M17" i="2"/>
  <c r="P20" i="2"/>
  <c r="N18" i="2"/>
  <c r="N17" i="2" s="1"/>
  <c r="E31" i="1" l="1"/>
  <c r="J53" i="1"/>
  <c r="I53" i="1"/>
  <c r="H53" i="1"/>
  <c r="D29" i="1" l="1"/>
  <c r="D22" i="1" s="1"/>
  <c r="D18" i="1"/>
  <c r="E30" i="1"/>
  <c r="E29" i="1" s="1"/>
  <c r="E18" i="1"/>
  <c r="H57" i="1"/>
  <c r="I57" i="1"/>
  <c r="J57" i="1"/>
  <c r="M53" i="1"/>
  <c r="I47" i="1"/>
  <c r="I46" i="1" s="1"/>
  <c r="H47" i="1"/>
  <c r="H46" i="1" s="1"/>
  <c r="J47" i="1"/>
  <c r="J46" i="1" s="1"/>
  <c r="E17" i="1" l="1"/>
  <c r="E22" i="1"/>
  <c r="D17" i="1"/>
  <c r="J45" i="1"/>
  <c r="M57" i="1"/>
  <c r="H45" i="1"/>
  <c r="I45" i="1"/>
  <c r="M47" i="1"/>
  <c r="M46" i="1" s="1"/>
  <c r="L38" i="1"/>
  <c r="L19" i="1" s="1"/>
  <c r="K38" i="1"/>
  <c r="K19" i="1" s="1"/>
  <c r="J38" i="1"/>
  <c r="J19" i="1" s="1"/>
  <c r="I38" i="1"/>
  <c r="I19" i="1" s="1"/>
  <c r="H38" i="1"/>
  <c r="H19" i="1" s="1"/>
  <c r="L18" i="1"/>
  <c r="K18" i="1"/>
  <c r="I18" i="1"/>
  <c r="J18" i="1" l="1"/>
  <c r="J17" i="1" s="1"/>
  <c r="H18" i="1"/>
  <c r="H17" i="1" s="1"/>
  <c r="I17" i="1"/>
  <c r="K30" i="1"/>
  <c r="K29" i="1" s="1"/>
  <c r="K17" i="1" s="1"/>
  <c r="J30" i="1"/>
  <c r="J29" i="1" s="1"/>
  <c r="I30" i="1"/>
  <c r="I29" i="1" s="1"/>
  <c r="H30" i="1"/>
  <c r="H29" i="1" s="1"/>
  <c r="H22" i="1" s="1"/>
  <c r="L30" i="1"/>
  <c r="L29" i="1" s="1"/>
  <c r="L17" i="1" s="1"/>
  <c r="M45" i="1"/>
  <c r="M38" i="1"/>
  <c r="M19" i="1" s="1"/>
  <c r="M18" i="1" l="1"/>
  <c r="M17" i="1" s="1"/>
  <c r="K22" i="1"/>
  <c r="K21" i="1" s="1"/>
  <c r="K20" i="1" s="1"/>
  <c r="I22" i="1"/>
  <c r="I21" i="1" s="1"/>
  <c r="I20" i="1" s="1"/>
  <c r="J22" i="1"/>
  <c r="J21" i="1" s="1"/>
  <c r="J20" i="1" s="1"/>
  <c r="H21" i="1"/>
  <c r="H20" i="1" s="1"/>
  <c r="L22" i="1"/>
  <c r="L21" i="1" s="1"/>
  <c r="L20" i="1" s="1"/>
  <c r="E21" i="1"/>
  <c r="E20" i="1" s="1"/>
  <c r="M30" i="1"/>
  <c r="M29" i="1" s="1"/>
  <c r="D21" i="1"/>
  <c r="D20" i="1" s="1"/>
  <c r="BJ13" i="8" l="1"/>
  <c r="M22" i="1"/>
  <c r="M21" i="1" s="1"/>
  <c r="M20" i="1" s="1"/>
  <c r="BJ25" i="8" l="1"/>
  <c r="BJ26" i="8" s="1"/>
  <c r="BJ14" i="8"/>
  <c r="BJ38" i="8" l="1"/>
</calcChain>
</file>

<file path=xl/sharedStrings.xml><?xml version="1.0" encoding="utf-8"?>
<sst xmlns="http://schemas.openxmlformats.org/spreadsheetml/2006/main" count="1447" uniqueCount="398">
  <si>
    <t>к Приказу Минэнерго России</t>
  </si>
  <si>
    <t>от "24" марта 2010г. №114</t>
  </si>
  <si>
    <t>№ п/п</t>
  </si>
  <si>
    <t>Наименование объекта</t>
  </si>
  <si>
    <t>Стадия реализации проекта</t>
  </si>
  <si>
    <t>Проектная мощность/протяженность сетей</t>
  </si>
  <si>
    <t>Год начала строительства</t>
  </si>
  <si>
    <t>Год окончания строительства</t>
  </si>
  <si>
    <t>млн.рублей</t>
  </si>
  <si>
    <t>Ввод мощностей</t>
  </si>
  <si>
    <t>МВА</t>
  </si>
  <si>
    <t>км</t>
  </si>
  <si>
    <t>Итого</t>
  </si>
  <si>
    <t>ВСЕГО</t>
  </si>
  <si>
    <t>1</t>
  </si>
  <si>
    <t>1.1</t>
  </si>
  <si>
    <t>1.2</t>
  </si>
  <si>
    <t>1.3</t>
  </si>
  <si>
    <t>1.4</t>
  </si>
  <si>
    <t>1.5</t>
  </si>
  <si>
    <t>1.1.1</t>
  </si>
  <si>
    <t>2.1</t>
  </si>
  <si>
    <t>2.2</t>
  </si>
  <si>
    <t>Техническое перевооружение и реконструкция, в т.ч.</t>
  </si>
  <si>
    <t>Электросетевые объекты, в т.ч.</t>
  </si>
  <si>
    <t>Электрические линии, в т.ч.</t>
  </si>
  <si>
    <t>КЛЭП 3-10 кВ (СН2)</t>
  </si>
  <si>
    <t>Подстанции, в т. ч.</t>
  </si>
  <si>
    <t>Уровень входящего напряжения СН2</t>
  </si>
  <si>
    <t>Прочие производственные и хозяйственные объекты</t>
  </si>
  <si>
    <t>Машины и оборудование (кроме подстанций)</t>
  </si>
  <si>
    <t>Транспортные средства</t>
  </si>
  <si>
    <t>1.1.1.1</t>
  </si>
  <si>
    <t>1.1.1.1.2</t>
  </si>
  <si>
    <t>1.1.1.1.2.3</t>
  </si>
  <si>
    <t>1.1.1.2</t>
  </si>
  <si>
    <t>1.1.1.2.3</t>
  </si>
  <si>
    <t>Энергосбережение и повышение энергитической эффективности, в т.ч.</t>
  </si>
  <si>
    <t>2.3</t>
  </si>
  <si>
    <t>2.4</t>
  </si>
  <si>
    <t>2.5</t>
  </si>
  <si>
    <t>2.6</t>
  </si>
  <si>
    <t>2.7</t>
  </si>
  <si>
    <t>Справочно:</t>
  </si>
  <si>
    <t>Оплата процентов за привлеченные кредитные ресурсы</t>
  </si>
  <si>
    <t>Перечень инвестиционных проектов на период реализации инвестиционной программы и план их финансирования</t>
  </si>
  <si>
    <t>Министр энергетики и ЖКХ Мурманской области</t>
  </si>
  <si>
    <t>Кабельные линии, в т.ч.</t>
  </si>
  <si>
    <t>№№</t>
  </si>
  <si>
    <t>Наименование объекта*</t>
  </si>
  <si>
    <t>Подстанции</t>
  </si>
  <si>
    <t>Линии электропередачи</t>
  </si>
  <si>
    <t>Плановый объём финансирования, млн. руб.**</t>
  </si>
  <si>
    <t>Технические характеристикик созданных объектов</t>
  </si>
  <si>
    <t>Год ввода в эксплуатацию</t>
  </si>
  <si>
    <t>Нормативный срок службы, лет</t>
  </si>
  <si>
    <t>Количество и марка силовых трансформаторов, шт.</t>
  </si>
  <si>
    <t>Мощность, МВА</t>
  </si>
  <si>
    <t>Тип опор</t>
  </si>
  <si>
    <t>Марка кабеля</t>
  </si>
  <si>
    <t>Протяженность, км</t>
  </si>
  <si>
    <t>Всего</t>
  </si>
  <si>
    <t>ПИР</t>
  </si>
  <si>
    <t>СМР</t>
  </si>
  <si>
    <t>Оборудование и материалы</t>
  </si>
  <si>
    <t>Прочие</t>
  </si>
  <si>
    <t>Приложение №1.3</t>
  </si>
  <si>
    <t>Приложение №2.2</t>
  </si>
  <si>
    <t>Краткое описание инвестиционной программы</t>
  </si>
  <si>
    <t>Субъект РФ на территории которого реализуется инвестиционный проект</t>
  </si>
  <si>
    <t>Место расположения объекта</t>
  </si>
  <si>
    <t>Технические характеристики</t>
  </si>
  <si>
    <t>Сроки</t>
  </si>
  <si>
    <t>Длина ЛЭП, км</t>
  </si>
  <si>
    <t>Наличие исходно-разрешительной документации</t>
  </si>
  <si>
    <t>Утвержденная проекно-сметная документация (+/-)</t>
  </si>
  <si>
    <t>Заключение Главгосэкспертизы России (+/-)</t>
  </si>
  <si>
    <t>Оформленный в соответствии с законодательством землеотвод(+/-)</t>
  </si>
  <si>
    <t>Разрешение на строительство (+/-)</t>
  </si>
  <si>
    <t>Стоимость объекта, млн.руб.</t>
  </si>
  <si>
    <t>Остаточная стоимость объекта, млн.руб.</t>
  </si>
  <si>
    <t>в соответствии 
с проектно-
сметной 
документацией ***</t>
  </si>
  <si>
    <t>в соответствии 
с итогами 
конкурсов и заключенными договорами</t>
  </si>
  <si>
    <t>в соответствии 
с проектно-
сметной 
документацией
***</t>
  </si>
  <si>
    <t>Обоснование необходимости реализации объекта</t>
  </si>
  <si>
    <t>Решаемые задачи*</t>
  </si>
  <si>
    <t>Режимно-балансовая необходимость</t>
  </si>
  <si>
    <t>основание включения 
инвестиционного проекта 
в инвестиционную программу 
(решение Правительства РФ, 
федеральные, региональные 
и муниципальные 
программы и др.)</t>
  </si>
  <si>
    <t>С/П*</t>
  </si>
  <si>
    <t>* С - строительство, П- проектирование</t>
  </si>
  <si>
    <t>** - согласно проектной документации в текущих ценах (с НДС)</t>
  </si>
  <si>
    <t>*** - для сетевых организаций, переодящих на метод тарифного регулирования RAB, горизонт планирования может быть больше</t>
  </si>
  <si>
    <t>**** - в прогнозных ценах соответствующего года</t>
  </si>
  <si>
    <t>** - согласно проектной документации с учетом перевода в прогнозные цены планируемого периода (с НДС)</t>
  </si>
  <si>
    <t>2</t>
  </si>
  <si>
    <t>3</t>
  </si>
  <si>
    <t>4</t>
  </si>
  <si>
    <t>1.7.4.2.2.</t>
  </si>
  <si>
    <t>1.1.1.2.3.1.</t>
  </si>
  <si>
    <t>1.1.1.2.3.2.</t>
  </si>
  <si>
    <t>1.7.5.</t>
  </si>
  <si>
    <t>1.7.4.2.</t>
  </si>
  <si>
    <t>1.7.</t>
  </si>
  <si>
    <t>__________________________В.Н. Гноевский</t>
  </si>
  <si>
    <t>Источники финансирования инвестиционных программ
(в прогнозных ценах соответствующих лет), млн. рублей</t>
  </si>
  <si>
    <t>М.П.</t>
  </si>
  <si>
    <t>№ №</t>
  </si>
  <si>
    <t>Источник финансирования</t>
  </si>
  <si>
    <t>Прибыль, направляемая на инвестиции:</t>
  </si>
  <si>
    <t>в т.ч. инвестиционная составляющая в тарифе</t>
  </si>
  <si>
    <t>1.1.2</t>
  </si>
  <si>
    <t>в т.ч. прибыль со свободного сектора</t>
  </si>
  <si>
    <t>1.1.3</t>
  </si>
  <si>
    <t>в т.ч. от технологического присоединения (для электросетевых компаний)</t>
  </si>
  <si>
    <t>1.1.3.1</t>
  </si>
  <si>
    <t>в т.ч. от технологического присоединения генерации</t>
  </si>
  <si>
    <t>1.1.3.2</t>
  </si>
  <si>
    <t>в т.ч. от технологического присоединения потребителей</t>
  </si>
  <si>
    <t>1.1.4</t>
  </si>
  <si>
    <t>Прочая прибыль</t>
  </si>
  <si>
    <t>Амортизация</t>
  </si>
  <si>
    <t>1.2.1</t>
  </si>
  <si>
    <t>Амортизация, учтенная в тарифе</t>
  </si>
  <si>
    <t>1.2.2</t>
  </si>
  <si>
    <t>Прочая амортизация</t>
  </si>
  <si>
    <t>1.2.3</t>
  </si>
  <si>
    <t>Недоиспользованная амортизация прошлых лет</t>
  </si>
  <si>
    <t>Возврат НДС</t>
  </si>
  <si>
    <t>Прочие собственные средства</t>
  </si>
  <si>
    <t>1.4.1</t>
  </si>
  <si>
    <t>в т.ч. средства допэмиссии</t>
  </si>
  <si>
    <t>Остаток собственных средств на начало года</t>
  </si>
  <si>
    <t>Привлеченные средства, в т.ч.:</t>
  </si>
  <si>
    <t>Кредиты</t>
  </si>
  <si>
    <t>Облигационные займы</t>
  </si>
  <si>
    <t>Займы организаций</t>
  </si>
  <si>
    <t>Бюджетное финансирование</t>
  </si>
  <si>
    <t>Средства внешних инвесторов</t>
  </si>
  <si>
    <t>Использование лизинга</t>
  </si>
  <si>
    <t>Прочие привлеченные средства</t>
  </si>
  <si>
    <t>ВСЕГО источников финансирования</t>
  </si>
  <si>
    <t>для ОГК/ТГК, в том числе</t>
  </si>
  <si>
    <t>ДПМ</t>
  </si>
  <si>
    <t>вне ДПМ</t>
  </si>
  <si>
    <t>*</t>
  </si>
  <si>
    <t>План, в соответствии с утвержденной инвестиционной программой, указать, кем и когда утверждена инвестиционная программа.</t>
  </si>
  <si>
    <t>**</t>
  </si>
  <si>
    <t>Для сетевых компаний, переходящих на метод тарифного регулирования RAB, горизонт планирования может быть больше.</t>
  </si>
  <si>
    <t>"______" _________2017г</t>
  </si>
  <si>
    <t>"_______"______________ 2017г</t>
  </si>
  <si>
    <t>Филиал "Ковдорская электросеть"</t>
  </si>
  <si>
    <t>1.1.1.1.2.3.1.</t>
  </si>
  <si>
    <t>1.1.1.1.2.3.1.1.</t>
  </si>
  <si>
    <t>1.1.1.2.3.1.1.</t>
  </si>
  <si>
    <t>Филиал "Заполярная горэлектросеть"</t>
  </si>
  <si>
    <t>1.1.1.2.3.2.1.</t>
  </si>
  <si>
    <t>1.1.1.2.3.2.2.</t>
  </si>
  <si>
    <t>1.1.1.2.3.2.3.</t>
  </si>
  <si>
    <t>1.7.4.2.1.</t>
  </si>
  <si>
    <t>1.7.4.2.1.1.</t>
  </si>
  <si>
    <t>1.7.4.2.1.2.</t>
  </si>
  <si>
    <t>1.7.4.2.1.3.</t>
  </si>
  <si>
    <t>1.7.4.2.1.4.</t>
  </si>
  <si>
    <t>1.7.4.2.1.5.</t>
  </si>
  <si>
    <t>х</t>
  </si>
  <si>
    <t>1.7.4.2.2.1.</t>
  </si>
  <si>
    <t>1.7.4.2.2.2.</t>
  </si>
  <si>
    <t>1.7.4.2.2.3.</t>
  </si>
  <si>
    <t>1.7.5.1.</t>
  </si>
  <si>
    <t>1.7.5.1.1</t>
  </si>
  <si>
    <t>1.7.5.2.</t>
  </si>
  <si>
    <t>1.7.5.2.1.</t>
  </si>
  <si>
    <t>________________________А.Ю.Филиппов</t>
  </si>
  <si>
    <t>Акционерное общество "Мурманэнергосбыт"  (  АО "МЭС" )</t>
  </si>
  <si>
    <t>филиал "Ковдорская электросеть</t>
  </si>
  <si>
    <t>филиал "Заполярная горэлектросеть"</t>
  </si>
  <si>
    <t xml:space="preserve">Стоимость основных этапов  инвестиционных проектов </t>
  </si>
  <si>
    <t>Прогноз ввода/ вывода объектов</t>
  </si>
  <si>
    <t>100% износ</t>
  </si>
  <si>
    <t>Надёжность энергоснабжения</t>
  </si>
  <si>
    <t xml:space="preserve">ПТЭ, Постановление РФ от 27.12.2004г №861. </t>
  </si>
  <si>
    <t>Акционерное общество "Мурманэнергосбыт"  (АО "МЭС")</t>
  </si>
  <si>
    <t>2017г</t>
  </si>
  <si>
    <t xml:space="preserve">Модернизация электрооборудования РУ 10 кв распределительной подстанции РП-140. </t>
  </si>
  <si>
    <t>план года 2017</t>
  </si>
  <si>
    <t>Замена масляных выключателей ВМП-10К на выкатные элементы ВЭ (КРУ-2-10) 10-20/630А с вакуумными выключателями ВВ-ТЕL на ПС-26 ЗРУ-6кв яч. № 18, № 19, № 22, № 23, №  12, № 21, № 21, № 7. 7 шт.</t>
  </si>
  <si>
    <t>Щит диспетчерский универсальный ЩДУ или ЩДМ-25 ( в комплекте стол диспетчерский СДУ-1)</t>
  </si>
  <si>
    <t>Приёмник ПОИСК-2006М  1 шт</t>
  </si>
  <si>
    <t>Прибор для измерения показателей качества электрической энергии "Прорыв КЭ-А" 2 шт</t>
  </si>
  <si>
    <t>Кабелетрассоискатель АТЛЕТ  ТЭК-227Н (поиск повреждений КЛ)</t>
  </si>
  <si>
    <t>Прибор контроля силовых трансформаторов МИКО-8 в комплекте с измерительным кабелем</t>
  </si>
  <si>
    <t>Прибор для измерения электрической прочности изоляции силовых в/в кабелей АИД-70М    2 шт.</t>
  </si>
  <si>
    <t>Мотокоса HUSOVARNA  545FX  кусторез</t>
  </si>
  <si>
    <t>Бензорез  TS 500</t>
  </si>
  <si>
    <t>План *
2017г</t>
  </si>
  <si>
    <t xml:space="preserve">в т.ч. средства  за  счёт арендной платы (арендодатель ГОУТП "ТЭКОС") </t>
  </si>
  <si>
    <t>2017 г</t>
  </si>
  <si>
    <t>Вывод мощностей</t>
  </si>
  <si>
    <r>
      <t xml:space="preserve">Процент освоения сметной стоимости на 01.01.2017г, </t>
    </r>
    <r>
      <rPr>
        <sz val="9"/>
        <color indexed="8"/>
        <rFont val="Calibri"/>
        <family val="2"/>
        <charset val="204"/>
      </rPr>
      <t>%</t>
    </r>
  </si>
  <si>
    <r>
      <t xml:space="preserve">Техническая готовность объекта на 01.01.2017г, </t>
    </r>
    <r>
      <rPr>
        <sz val="9"/>
        <color indexed="8"/>
        <rFont val="Calibri"/>
        <family val="2"/>
        <charset val="204"/>
      </rPr>
      <t>%</t>
    </r>
  </si>
  <si>
    <t xml:space="preserve"> ТП43 -ТСМА-6/0,4-320кВА зав.№ 42103 ввод в эксплуатацию1964г. на ТМГ 6/0,4-400 кВА - 1шт;  </t>
  </si>
  <si>
    <t>1.1.1.2.3.1.2.2</t>
  </si>
  <si>
    <t xml:space="preserve"> ТП47-ТСГ 6/,4--315кВА, зав.№ 23660, ввод в эксплуатацию1964г. на ТМГ 6/0,4-400 кВА  - 1 шт,    </t>
  </si>
  <si>
    <t>1.1.1.2.3.1.2.3</t>
  </si>
  <si>
    <t xml:space="preserve">ТП45(н) ТСМА 6/0,4-320кВА зав.№ 913, ввод в эксплуатацию1968г. на ТМГ 6/0,4-400 кВА  - 1 шт;     </t>
  </si>
  <si>
    <t>1.1.1.2.3.1.2.4</t>
  </si>
  <si>
    <t xml:space="preserve"> ТП102 ТМ 10/0,4-400кВА, зав.№ 38544 и № 38613, ввод в эксплуатацию1965г.на ТМГ 6/0,4- 400 кВА - 2шт. ;  </t>
  </si>
  <si>
    <t>1.1.1.2.3.1.2.5</t>
  </si>
  <si>
    <t>ТП 68 - ТМ-6/0,4-250кВА зав.№ 338880, ввод в эксплуатацию1970г. на ТМГ 6/0,4-400 кВА -  1 шт .</t>
  </si>
  <si>
    <t>1.1.1.2.3.1.2.6</t>
  </si>
  <si>
    <t>дерево</t>
  </si>
  <si>
    <t>металл</t>
  </si>
  <si>
    <t>Мурманская область</t>
  </si>
  <si>
    <t>г.Ковдор</t>
  </si>
  <si>
    <t>н.п. Риколатва</t>
  </si>
  <si>
    <t>г. Ковдор</t>
  </si>
  <si>
    <t>выкатные элементы с ВВ-TEL-10 4 шт</t>
  </si>
  <si>
    <t>п.г.т.Никель</t>
  </si>
  <si>
    <t>г. Заполярный</t>
  </si>
  <si>
    <t>УТВЕРЖДАЮ</t>
  </si>
  <si>
    <t>СОГЛАСОВАНО</t>
  </si>
  <si>
    <t>Полная стоимость строительства** ( с НДС)</t>
  </si>
  <si>
    <t>Остаточная стоимость строительства** (с НДС)</t>
  </si>
  <si>
    <t>План финансирования текущего года ( с НДС)</t>
  </si>
  <si>
    <t>итого ( с НДС)</t>
  </si>
  <si>
    <t>Главный инженер   АО "МЭС"</t>
  </si>
  <si>
    <t>Исполнители:</t>
  </si>
  <si>
    <t>Панасенко К.Н., Родина Т.В. Ульянкова В.В.</t>
  </si>
  <si>
    <t>С.Б.Чумак</t>
  </si>
  <si>
    <t>Приложение №1.1</t>
  </si>
  <si>
    <t>Генеральный директор   АО "МЭС"</t>
  </si>
  <si>
    <t>ТМ, 2шт</t>
  </si>
  <si>
    <t>ТМ, 1шт</t>
  </si>
  <si>
    <t>ТСМА, 1шт</t>
  </si>
  <si>
    <t>ТСГ, 1шт</t>
  </si>
  <si>
    <t xml:space="preserve">Замена силовых кабелей ф.29 от опоры № 2 в сторону  РП-1, в количестве 2-х штук  L=800 метров  каждая </t>
  </si>
  <si>
    <t xml:space="preserve">Замена силовых кабелей ф.46 от опоры № 2 в сторону  РП-1, в количестве 2-х штук  L=800 метров  каждая </t>
  </si>
  <si>
    <t>ЦСКН 3х120, СБГ 3х95</t>
  </si>
  <si>
    <t>ААШВ 3х120</t>
  </si>
  <si>
    <t>Приложение № 1.2</t>
  </si>
  <si>
    <t>Технические характеристики реконструируемых объектов</t>
  </si>
  <si>
    <t>ТМГ 400, 1  шт</t>
  </si>
  <si>
    <t>ТМГ 400, 2  шт</t>
  </si>
  <si>
    <t>КСО-386</t>
  </si>
  <si>
    <t>КСО-298НН, вакуумные выключатели 5 шт</t>
  </si>
  <si>
    <t>ВМП-10К</t>
  </si>
  <si>
    <t>Главный инженер   АО "МЭС"                                                                             С.Б. Чумак</t>
  </si>
  <si>
    <t>Первоначальная стоимость вводимых основных средств                 ( без НДС)</t>
  </si>
  <si>
    <t>млн.руб</t>
  </si>
  <si>
    <t>1.4.2</t>
  </si>
  <si>
    <t>________________В.Н. Гноевский</t>
  </si>
  <si>
    <t>"_____"__________ 2017г</t>
  </si>
  <si>
    <t>Приложение № 4.2
к Приказу Минэнерго России
от 24.03.2010 № 114</t>
  </si>
  <si>
    <t>Приложение № 4.1
к Приказу Минэнерго России
от 24.03.2010 № 114</t>
  </si>
  <si>
    <t>Финансовый план на период реализации инвестиционной программы
(заполняется по финансированию)</t>
  </si>
  <si>
    <t>Генеральный директор АО "МЭС"</t>
  </si>
  <si>
    <t>_________________В.Н. Гноевский</t>
  </si>
  <si>
    <t>Показатели</t>
  </si>
  <si>
    <t>I</t>
  </si>
  <si>
    <t>Выручка от реализации товаров (работ, услуг), всего</t>
  </si>
  <si>
    <t>в том числе:</t>
  </si>
  <si>
    <t>Выручка от основной деятельности : услуги по передаче электрической энергии</t>
  </si>
  <si>
    <t>Выручка от прочей деятельности (расшифровать)</t>
  </si>
  <si>
    <t>Х</t>
  </si>
  <si>
    <t>II</t>
  </si>
  <si>
    <t>Расходы по текущей деятельности, всего</t>
  </si>
  <si>
    <t>Материальные расходы, всего</t>
  </si>
  <si>
    <t>Топливо</t>
  </si>
  <si>
    <t>Сырье, материалы, запасные части, инструменты</t>
  </si>
  <si>
    <t>Покупная электроэнергия</t>
  </si>
  <si>
    <t>Расходы на оплату труда с учетом ЕСН</t>
  </si>
  <si>
    <t>Амортизационные отчисления</t>
  </si>
  <si>
    <t>Налоги и сборы, всего</t>
  </si>
  <si>
    <t>5</t>
  </si>
  <si>
    <t>Прочие расходы, всего</t>
  </si>
  <si>
    <t>5.1</t>
  </si>
  <si>
    <t>Ремонт основных средств</t>
  </si>
  <si>
    <t>5.3</t>
  </si>
  <si>
    <t>Платежи по аренде и лизингу</t>
  </si>
  <si>
    <t>5.4</t>
  </si>
  <si>
    <t>Инфраструктурные платежи рынка</t>
  </si>
  <si>
    <t>III</t>
  </si>
  <si>
    <t>Валовая прибыль (I р. - II р.)</t>
  </si>
  <si>
    <t>IV</t>
  </si>
  <si>
    <t>Внереализационные доходы и расходы (сальдо)</t>
  </si>
  <si>
    <t>Внереализационные доходы, всего</t>
  </si>
  <si>
    <t>в том числе</t>
  </si>
  <si>
    <t>Доходы от участия в других организациях (дивиденды от ДЗО)</t>
  </si>
  <si>
    <t>Проценты от размещения средств</t>
  </si>
  <si>
    <t>Внереализационные расходы, всего</t>
  </si>
  <si>
    <t>Проценты по обслуживанию кредитов</t>
  </si>
  <si>
    <t>V.</t>
  </si>
  <si>
    <t>Прибыль до налогообложения (III + IV)</t>
  </si>
  <si>
    <t>VI</t>
  </si>
  <si>
    <t>Налог на прибыль</t>
  </si>
  <si>
    <t>VII</t>
  </si>
  <si>
    <t>Чистая прибыль</t>
  </si>
  <si>
    <t>VIII</t>
  </si>
  <si>
    <t>Направления использования чистой прибыли</t>
  </si>
  <si>
    <t>Фонд накопления</t>
  </si>
  <si>
    <t>Резервный фонд</t>
  </si>
  <si>
    <t>Выплата дивидендов</t>
  </si>
  <si>
    <t>Прочие расходы из прибыли</t>
  </si>
  <si>
    <t>IX</t>
  </si>
  <si>
    <t>Изменение дебиторской задолженности</t>
  </si>
  <si>
    <t>Увеличение дебиторской задолженности</t>
  </si>
  <si>
    <t>Сокращение дебиторской задолженности</t>
  </si>
  <si>
    <t>Сальдо (+ увеличение; - сокращение)</t>
  </si>
  <si>
    <t>X</t>
  </si>
  <si>
    <t>Изменение кредиторской задолженности</t>
  </si>
  <si>
    <t>Увеличение кредиторской задолженности</t>
  </si>
  <si>
    <t>Сокращение кредиторской задолженности</t>
  </si>
  <si>
    <t>XI</t>
  </si>
  <si>
    <t>Привлечение заемных средств</t>
  </si>
  <si>
    <t>в том числе на:</t>
  </si>
  <si>
    <t>Финансирование инвестиционной программы</t>
  </si>
  <si>
    <t>в т.ч. в части ДПМ *</t>
  </si>
  <si>
    <t>Прочие цели (расшифровка)</t>
  </si>
  <si>
    <t>XII</t>
  </si>
  <si>
    <t>Погашение заемных средств</t>
  </si>
  <si>
    <t>в том числе по:</t>
  </si>
  <si>
    <t>Инвестиционной программе</t>
  </si>
  <si>
    <t>XIII</t>
  </si>
  <si>
    <r>
      <t xml:space="preserve">Возмещаемый НДС </t>
    </r>
    <r>
      <rPr>
        <sz val="10"/>
        <rFont val="Times New Roman"/>
        <family val="1"/>
        <charset val="204"/>
      </rPr>
      <t>(поступления)</t>
    </r>
  </si>
  <si>
    <t>XIV</t>
  </si>
  <si>
    <t>Купля/продажа активов</t>
  </si>
  <si>
    <t>Покупка активов (акций, долей и т.п.)</t>
  </si>
  <si>
    <t>Продажа активов (акций, долей и т.п.)</t>
  </si>
  <si>
    <t>XV</t>
  </si>
  <si>
    <t>Средства, полученные от допэмиссии акций</t>
  </si>
  <si>
    <t>XVI</t>
  </si>
  <si>
    <t>Всего поступления
(I р. + 1 п. IV р. + 2 п. IX р. + 1 п. X р. + XI р. + XIII р. + 2 п. XVI р. + XV р.)</t>
  </si>
  <si>
    <t>XVII</t>
  </si>
  <si>
    <t>Всего расходы
(II р. - 3 п. II р. + 2 п. IV р. + 1 п. IX р. + 2 п. X р. + VI р. + VIII р. + XII р. + 1 п. XIV р. + XVI р.)</t>
  </si>
  <si>
    <t>Сальдо (+ профицит; - дефицит)
(XVI р. - XVII р.)</t>
  </si>
  <si>
    <t>EBITDA</t>
  </si>
  <si>
    <t>Долг на конец периода</t>
  </si>
  <si>
    <t>Прогноз тарифов</t>
  </si>
  <si>
    <t>Заполняется ОГК/ТГК.</t>
  </si>
  <si>
    <t>2017г  КТР-тариф</t>
  </si>
  <si>
    <t xml:space="preserve">имеющиеся приборы морально и физически устарели </t>
  </si>
  <si>
    <t xml:space="preserve"> (ПТЭ п. 1.5.2;1.5.3)</t>
  </si>
  <si>
    <t>Замена масляных выключателей ВМП-10К на выкатные элементы ВЭ (КРУ-2-10) 10-20/630А с вакуумными выключателями ВВ-ТЕL на ПС-26 ЗРУ-6кв яч. № 18, № 19, № 22, № 23, №  12, № 21,  № 7. 7 шт.</t>
  </si>
  <si>
    <t>Ввод основных средств сетевых организаций</t>
  </si>
  <si>
    <t>I кв.</t>
  </si>
  <si>
    <t>II кв.</t>
  </si>
  <si>
    <t>III кв.</t>
  </si>
  <si>
    <t>км/МВ·А/другое ***</t>
  </si>
  <si>
    <t>млн. руб.</t>
  </si>
  <si>
    <t>IY кв.</t>
  </si>
  <si>
    <t>План года</t>
  </si>
  <si>
    <t>1.7.5.2.2.</t>
  </si>
  <si>
    <t>Электро-лаборатория ЛВИ  HVT 3AG на ГАЗ-33088  1 ед</t>
  </si>
  <si>
    <t>Грузопассжирский фургон 7 мест  УАЗ-390995     1 ед</t>
  </si>
  <si>
    <t>Грузопассажирский фургон   5 мест  УАЗ-390945  3 ед</t>
  </si>
  <si>
    <t>Капитальные вложения  ( инвест. составляющая 14,797 +1,816 )</t>
  </si>
  <si>
    <t>Собственные средства  ( с НДС)</t>
  </si>
  <si>
    <t>оперативное обслуживание электрических сетей</t>
  </si>
  <si>
    <t>п.г.т.Никель,             г. Заполярный</t>
  </si>
  <si>
    <t>Проведение испытаний оборудования подстанций  и РУ напряжением до 35 кВ, силовых эл.кабелей</t>
  </si>
  <si>
    <t>оперативное обслуживание, капитальный  и аварийный  ремонт электосетей</t>
  </si>
  <si>
    <t>Для нарезания швов в асфальте и бетоне при  производстве ремонтных работ на кабельных линиях проходящих через автодороги и тротуары</t>
  </si>
  <si>
    <t>Для проведения работ по подпилу кустарника и очистке технологической полосы под ВЛ находящихся в лесных массивах</t>
  </si>
  <si>
    <t>нет в наличии</t>
  </si>
  <si>
    <t>Обеспечение периодического контроля качества электроэнергии в электрических сетях на основании ГОСТ13109-97 при сертификации электроэнергии и в случаях обращения потребителей с жалобами на качество электроэнергии в соответствии с Гражданским кодексом РФ (статья 542).</t>
  </si>
  <si>
    <t xml:space="preserve">Прибор необходим для  доукомплектования приобретённого ранее  стенда СВПА для прожига и поиска места повреждений кабеля.  Из-за отсутствия  прибора  установка полностью не работает, что затрудняет поиск места повреждения.  </t>
  </si>
  <si>
    <t>Для наглядного отображения реальной схемы электроснабжения Ковдорского района, минимизации сроков принятия оперативных решений.диспетчерской службой и быстрых устранений отказов в работе.</t>
  </si>
  <si>
    <t>Замена масляных выключателей ВМП-10К на выкатные элементы ВЭ (КРУ-2-10) 10-20/630А с вакуумными выключателями ВВ-ТЕL на ПС-26 ЗРУ-6кв яч. № 18, № 19, № 22, № 23, №  12, № 21, № 7  7 шт.</t>
  </si>
  <si>
    <t>1.1.1.2.3.2.4.</t>
  </si>
  <si>
    <t xml:space="preserve">КТП-27  г.Заполярный    ТМ  6/0,4 400 кВА  на  ТМГ - 6/0,4 кВ  400 кВА  -   1шт.  </t>
  </si>
  <si>
    <t xml:space="preserve">ТП-11  пгт Никель   ТМ  10/0,4 400 кВА  на  ТМГ 10/0,4 кВ  400 кВА -   1шт.  </t>
  </si>
  <si>
    <t xml:space="preserve">КТП-28  г.Заполярный    ТМ  6/0,4 400 кВА  на  ТМГ - 6/0,4 кВ  400 кВА  -   1шт.  </t>
  </si>
  <si>
    <t>1.1.1.2.3.2.5.</t>
  </si>
  <si>
    <t>1.1.1.2.3.2.6.</t>
  </si>
  <si>
    <t xml:space="preserve">ТП-7  п.г.т. Никель     ТМ  10/0,4   630 кВА  на  ТМГ - 10/0,4 кВ  630 кВА  -   2шт.  </t>
  </si>
  <si>
    <t xml:space="preserve">ТП-24  г.Заполярный    ТМ  6/0,4   630 кВА  на  ТМГ - 6/0,4 кВ  630 кВА  -   2шт.  </t>
  </si>
  <si>
    <t>ТМГ630,2 шт</t>
  </si>
  <si>
    <t>ТМГ-400, 1 шт</t>
  </si>
  <si>
    <t>ТМГ-630, 2 шт</t>
  </si>
  <si>
    <t>3,2км</t>
  </si>
  <si>
    <t>Замена масляных выключателей ВМП-10К на выкатные элементы ВЭ (КРУ-2-10) 10-20/630А с вакуумными выключателями ВВ-ТЕL на ПС-26 ЗРУ-6кв яч. № 18, № 19, № 22, № 23, №  12,  № 21, № 7 -  7 шт.</t>
  </si>
  <si>
    <t>1 а/м</t>
  </si>
  <si>
    <t>3 а/м</t>
  </si>
  <si>
    <t>1 ед.</t>
  </si>
  <si>
    <t>1 шт.</t>
  </si>
  <si>
    <t>2 шт.</t>
  </si>
  <si>
    <t>п.г.т. Никель</t>
  </si>
  <si>
    <t>г.Заполярный</t>
  </si>
  <si>
    <t xml:space="preserve"> г. Заполярный</t>
  </si>
  <si>
    <t>Для проведения испытаний и измерений в действующих электроустановках на приборы  соответствующие современным требованиям. Снижение времени и  эксплуатационных затрат при проведении диагностики и поиска повреждений в электросетях.</t>
  </si>
  <si>
    <t>Для проведения испытаний и измерений в действующих электроустановках на приборы  соответствующие современным требованиям. Снижение эксплуатационных затрат при проведении диагностики и поиска повреждений в электросетях.</t>
  </si>
  <si>
    <t>И.о.зам. генерального директора по экономике и финансам   ________________________________И.Г. Ермолина</t>
  </si>
  <si>
    <t>________________А.Ю. Филиппов</t>
  </si>
  <si>
    <t>Панасенко К.Н., Родина Т.В., Ульянкова В.В.</t>
  </si>
  <si>
    <t>(815 35) 7 37 35</t>
  </si>
  <si>
    <t>___________А.Ю.Филиппов</t>
  </si>
  <si>
    <t>________________________А.Ю. Филиппов</t>
  </si>
  <si>
    <t>С.Б. Чумак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</si>
</sst>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_-* #,##0.000_р_._-;\-* #,##0.000_р_._-;_-* &quot;-&quot;???_р_._-;_-@_-"/>
    <numFmt numFmtId="166" formatCode="\ #,##0.00&quot;    &quot;;\-#,##0.00&quot;    &quot;;&quot; -&quot;#&quot;    &quot;;@\ "/>
    <numFmt numFmtId="167" formatCode="\ #,##0.00&quot;    &quot;;\-#,##0.00&quot;    &quot;;&quot; -    &quot;;@\ "/>
    <numFmt numFmtId="168" formatCode="\ #,##0&quot;    &quot;;\-#,##0&quot;    &quot;;&quot; -&quot;#&quot;    &quot;;@\ 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8"/>
      <color rgb="FF7030A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DE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rgb="FFF0FFCD"/>
        <bgColor indexed="64"/>
      </patternFill>
    </fill>
    <fill>
      <patternFill patternType="solid">
        <fgColor rgb="FFF0FFCD"/>
        <bgColor indexed="26"/>
      </patternFill>
    </fill>
    <fill>
      <patternFill patternType="solid">
        <fgColor rgb="FFFDEFFF"/>
        <bgColor indexed="26"/>
      </patternFill>
    </fill>
    <fill>
      <patternFill patternType="solid">
        <fgColor rgb="FFFEE6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8"/>
      </patternFill>
    </fill>
    <fill>
      <patternFill patternType="solid">
        <fgColor theme="7" tint="0.79998168889431442"/>
        <bgColor indexed="27"/>
      </patternFill>
    </fill>
    <fill>
      <patternFill patternType="solid">
        <fgColor rgb="FFFCDB8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27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E6F6"/>
        <bgColor indexed="26"/>
      </patternFill>
    </fill>
    <fill>
      <patternFill patternType="solid">
        <fgColor rgb="FFFFFFCD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EE6F6"/>
        <bgColor indexed="8"/>
      </patternFill>
    </fill>
    <fill>
      <patternFill patternType="solid">
        <fgColor rgb="FFFDEFFF"/>
        <bgColor indexed="27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4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164" fontId="11" fillId="0" borderId="0" xfId="1" applyNumberFormat="1" applyFont="1" applyAlignment="1">
      <alignment horizontal="left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164" fontId="2" fillId="2" borderId="5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164" fontId="7" fillId="0" borderId="0" xfId="0" applyNumberFormat="1" applyFont="1" applyAlignment="1">
      <alignment wrapText="1"/>
    </xf>
    <xf numFmtId="164" fontId="2" fillId="0" borderId="0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164" fontId="13" fillId="3" borderId="10" xfId="0" applyNumberFormat="1" applyFont="1" applyFill="1" applyBorder="1" applyAlignment="1">
      <alignment horizontal="center" wrapText="1"/>
    </xf>
    <xf numFmtId="49" fontId="13" fillId="3" borderId="10" xfId="0" applyNumberFormat="1" applyFont="1" applyFill="1" applyBorder="1" applyAlignment="1">
      <alignment horizontal="center" wrapText="1"/>
    </xf>
    <xf numFmtId="49" fontId="13" fillId="3" borderId="10" xfId="0" applyNumberFormat="1" applyFont="1" applyFill="1" applyBorder="1" applyAlignment="1">
      <alignment horizontal="center" vertical="center" wrapText="1"/>
    </xf>
    <xf numFmtId="164" fontId="13" fillId="3" borderId="10" xfId="0" applyNumberFormat="1" applyFont="1" applyFill="1" applyBorder="1" applyAlignment="1">
      <alignment horizontal="right" wrapText="1"/>
    </xf>
    <xf numFmtId="0" fontId="13" fillId="3" borderId="10" xfId="0" applyFont="1" applyFill="1" applyBorder="1" applyAlignment="1">
      <alignment horizontal="left" vertical="center" wrapText="1"/>
    </xf>
    <xf numFmtId="165" fontId="13" fillId="3" borderId="10" xfId="1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3" fillId="3" borderId="10" xfId="0" applyNumberFormat="1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left" vertical="center" wrapText="1"/>
    </xf>
    <xf numFmtId="165" fontId="13" fillId="3" borderId="10" xfId="1" applyNumberFormat="1" applyFont="1" applyFill="1" applyBorder="1" applyAlignment="1">
      <alignment horizontal="right" vertical="center" wrapText="1"/>
    </xf>
    <xf numFmtId="0" fontId="12" fillId="7" borderId="10" xfId="0" applyFont="1" applyFill="1" applyBorder="1" applyAlignment="1">
      <alignment horizontal="center" wrapText="1"/>
    </xf>
    <xf numFmtId="164" fontId="12" fillId="9" borderId="10" xfId="1" applyNumberFormat="1" applyFont="1" applyFill="1" applyBorder="1" applyAlignment="1" applyProtection="1">
      <alignment horizontal="left" vertical="center" wrapText="1"/>
      <protection locked="0"/>
    </xf>
    <xf numFmtId="164" fontId="12" fillId="8" borderId="10" xfId="0" applyNumberFormat="1" applyFont="1" applyFill="1" applyBorder="1" applyAlignment="1">
      <alignment horizontal="center" wrapText="1"/>
    </xf>
    <xf numFmtId="164" fontId="12" fillId="8" borderId="10" xfId="0" applyNumberFormat="1" applyFont="1" applyFill="1" applyBorder="1" applyAlignment="1">
      <alignment horizontal="right" wrapText="1"/>
    </xf>
    <xf numFmtId="164" fontId="12" fillId="10" borderId="10" xfId="1" applyNumberFormat="1" applyFont="1" applyFill="1" applyBorder="1" applyAlignment="1" applyProtection="1">
      <alignment horizontal="left" vertical="center" wrapText="1"/>
      <protection locked="0"/>
    </xf>
    <xf numFmtId="164" fontId="12" fillId="5" borderId="10" xfId="0" applyNumberFormat="1" applyFont="1" applyFill="1" applyBorder="1" applyAlignment="1">
      <alignment horizontal="center" wrapText="1"/>
    </xf>
    <xf numFmtId="164" fontId="12" fillId="5" borderId="10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2" fillId="8" borderId="6" xfId="0" applyNumberFormat="1" applyFont="1" applyFill="1" applyBorder="1" applyAlignment="1">
      <alignment horizontal="center" vertical="center" wrapText="1"/>
    </xf>
    <xf numFmtId="0" fontId="12" fillId="5" borderId="6" xfId="0" applyNumberFormat="1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wrapText="1"/>
    </xf>
    <xf numFmtId="0" fontId="22" fillId="7" borderId="10" xfId="0" applyFont="1" applyFill="1" applyBorder="1" applyAlignment="1">
      <alignment horizontal="left" wrapText="1"/>
    </xf>
    <xf numFmtId="0" fontId="22" fillId="3" borderId="10" xfId="0" applyFont="1" applyFill="1" applyBorder="1" applyAlignment="1">
      <alignment horizontal="center" wrapText="1"/>
    </xf>
    <xf numFmtId="0" fontId="22" fillId="7" borderId="10" xfId="0" applyFont="1" applyFill="1" applyBorder="1" applyAlignment="1">
      <alignment horizontal="left" wrapText="1" indent="4"/>
    </xf>
    <xf numFmtId="0" fontId="23" fillId="3" borderId="10" xfId="0" applyFont="1" applyFill="1" applyBorder="1" applyAlignment="1">
      <alignment horizontal="center" wrapText="1"/>
    </xf>
    <xf numFmtId="167" fontId="23" fillId="3" borderId="10" xfId="1" applyNumberFormat="1" applyFont="1" applyFill="1" applyBorder="1" applyAlignment="1">
      <alignment horizontal="center" vertical="center" wrapText="1"/>
    </xf>
    <xf numFmtId="164" fontId="17" fillId="0" borderId="0" xfId="0" applyNumberFormat="1" applyFont="1" applyAlignment="1">
      <alignment vertical="center"/>
    </xf>
    <xf numFmtId="49" fontId="12" fillId="3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/>
    <xf numFmtId="0" fontId="16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164" fontId="12" fillId="7" borderId="10" xfId="0" applyNumberFormat="1" applyFont="1" applyFill="1" applyBorder="1" applyAlignment="1">
      <alignment horizontal="center" wrapText="1"/>
    </xf>
    <xf numFmtId="49" fontId="12" fillId="8" borderId="10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8" fillId="17" borderId="10" xfId="0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27" fillId="6" borderId="7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28" fillId="7" borderId="6" xfId="0" applyFont="1" applyFill="1" applyBorder="1" applyAlignment="1">
      <alignment horizontal="center" wrapText="1"/>
    </xf>
    <xf numFmtId="0" fontId="28" fillId="7" borderId="10" xfId="0" applyFont="1" applyFill="1" applyBorder="1" applyAlignment="1">
      <alignment horizontal="left" wrapText="1"/>
    </xf>
    <xf numFmtId="0" fontId="28" fillId="7" borderId="10" xfId="0" applyFont="1" applyFill="1" applyBorder="1" applyAlignment="1">
      <alignment horizontal="center" wrapText="1"/>
    </xf>
    <xf numFmtId="164" fontId="28" fillId="7" borderId="10" xfId="0" applyNumberFormat="1" applyFont="1" applyFill="1" applyBorder="1" applyAlignment="1">
      <alignment horizontal="center" wrapText="1"/>
    </xf>
    <xf numFmtId="0" fontId="28" fillId="7" borderId="10" xfId="0" applyFont="1" applyFill="1" applyBorder="1" applyAlignment="1">
      <alignment horizontal="left" wrapText="1" indent="4"/>
    </xf>
    <xf numFmtId="0" fontId="28" fillId="12" borderId="6" xfId="0" applyNumberFormat="1" applyFont="1" applyFill="1" applyBorder="1" applyAlignment="1">
      <alignment horizontal="center" wrapText="1"/>
    </xf>
    <xf numFmtId="0" fontId="28" fillId="12" borderId="10" xfId="0" applyFont="1" applyFill="1" applyBorder="1" applyAlignment="1">
      <alignment horizontal="left" wrapText="1"/>
    </xf>
    <xf numFmtId="0" fontId="28" fillId="12" borderId="10" xfId="0" applyFont="1" applyFill="1" applyBorder="1" applyAlignment="1">
      <alignment horizontal="center" wrapText="1"/>
    </xf>
    <xf numFmtId="164" fontId="28" fillId="12" borderId="10" xfId="0" applyNumberFormat="1" applyFont="1" applyFill="1" applyBorder="1" applyAlignment="1">
      <alignment horizontal="center" wrapText="1"/>
    </xf>
    <xf numFmtId="49" fontId="28" fillId="12" borderId="6" xfId="0" applyNumberFormat="1" applyFont="1" applyFill="1" applyBorder="1" applyAlignment="1">
      <alignment horizontal="center" wrapText="1"/>
    </xf>
    <xf numFmtId="164" fontId="28" fillId="12" borderId="10" xfId="1" applyNumberFormat="1" applyFont="1" applyFill="1" applyBorder="1" applyAlignment="1" applyProtection="1">
      <alignment horizontal="left" vertical="center" wrapText="1"/>
      <protection locked="0"/>
    </xf>
    <xf numFmtId="164" fontId="28" fillId="14" borderId="10" xfId="1" applyNumberFormat="1" applyFont="1" applyFill="1" applyBorder="1" applyAlignment="1" applyProtection="1">
      <alignment horizontal="left" vertical="center" wrapText="1"/>
      <protection locked="0"/>
    </xf>
    <xf numFmtId="164" fontId="28" fillId="13" borderId="10" xfId="1" applyNumberFormat="1" applyFont="1" applyFill="1" applyBorder="1" applyAlignment="1" applyProtection="1">
      <alignment horizontal="left" vertical="center" wrapText="1"/>
      <protection locked="0"/>
    </xf>
    <xf numFmtId="49" fontId="28" fillId="8" borderId="6" xfId="0" applyNumberFormat="1" applyFont="1" applyFill="1" applyBorder="1" applyAlignment="1">
      <alignment horizontal="center" wrapText="1"/>
    </xf>
    <xf numFmtId="164" fontId="28" fillId="9" borderId="10" xfId="1" applyNumberFormat="1" applyFont="1" applyFill="1" applyBorder="1" applyAlignment="1" applyProtection="1">
      <alignment horizontal="left" vertical="center" wrapText="1"/>
      <protection locked="0"/>
    </xf>
    <xf numFmtId="0" fontId="28" fillId="8" borderId="10" xfId="0" applyFont="1" applyFill="1" applyBorder="1" applyAlignment="1">
      <alignment horizontal="center" wrapText="1"/>
    </xf>
    <xf numFmtId="164" fontId="28" fillId="8" borderId="10" xfId="0" applyNumberFormat="1" applyFont="1" applyFill="1" applyBorder="1" applyAlignment="1">
      <alignment horizontal="center" wrapText="1"/>
    </xf>
    <xf numFmtId="164" fontId="29" fillId="3" borderId="10" xfId="0" applyNumberFormat="1" applyFont="1" applyFill="1" applyBorder="1" applyAlignment="1">
      <alignment horizontal="left" vertical="center" wrapText="1"/>
    </xf>
    <xf numFmtId="0" fontId="28" fillId="3" borderId="10" xfId="0" applyFont="1" applyFill="1" applyBorder="1" applyAlignment="1">
      <alignment horizontal="center" wrapText="1"/>
    </xf>
    <xf numFmtId="164" fontId="28" fillId="3" borderId="10" xfId="0" applyNumberFormat="1" applyFont="1" applyFill="1" applyBorder="1" applyAlignment="1">
      <alignment horizontal="center" wrapText="1"/>
    </xf>
    <xf numFmtId="164" fontId="28" fillId="15" borderId="10" xfId="1" applyNumberFormat="1" applyFont="1" applyFill="1" applyBorder="1" applyAlignment="1" applyProtection="1">
      <alignment horizontal="left" vertical="center" wrapText="1"/>
      <protection locked="0"/>
    </xf>
    <xf numFmtId="164" fontId="28" fillId="12" borderId="10" xfId="0" applyNumberFormat="1" applyFont="1" applyFill="1" applyBorder="1" applyAlignment="1">
      <alignment horizontal="right" wrapText="1"/>
    </xf>
    <xf numFmtId="49" fontId="29" fillId="12" borderId="6" xfId="0" applyNumberFormat="1" applyFont="1" applyFill="1" applyBorder="1" applyAlignment="1">
      <alignment horizontal="center" wrapText="1"/>
    </xf>
    <xf numFmtId="164" fontId="29" fillId="13" borderId="10" xfId="1" applyNumberFormat="1" applyFont="1" applyFill="1" applyBorder="1" applyAlignment="1" applyProtection="1">
      <alignment horizontal="left" vertical="center" wrapText="1"/>
      <protection locked="0"/>
    </xf>
    <xf numFmtId="0" fontId="29" fillId="12" borderId="10" xfId="0" applyFont="1" applyFill="1" applyBorder="1" applyAlignment="1">
      <alignment horizontal="center" wrapText="1"/>
    </xf>
    <xf numFmtId="164" fontId="29" fillId="12" borderId="10" xfId="0" applyNumberFormat="1" applyFont="1" applyFill="1" applyBorder="1" applyAlignment="1">
      <alignment horizontal="right" wrapText="1"/>
    </xf>
    <xf numFmtId="0" fontId="28" fillId="8" borderId="6" xfId="0" applyNumberFormat="1" applyFont="1" applyFill="1" applyBorder="1" applyAlignment="1">
      <alignment horizontal="center" vertical="center" wrapText="1"/>
    </xf>
    <xf numFmtId="164" fontId="28" fillId="8" borderId="10" xfId="0" applyNumberFormat="1" applyFont="1" applyFill="1" applyBorder="1" applyAlignment="1">
      <alignment horizontal="right" wrapText="1"/>
    </xf>
    <xf numFmtId="49" fontId="29" fillId="3" borderId="6" xfId="0" applyNumberFormat="1" applyFont="1" applyFill="1" applyBorder="1" applyAlignment="1">
      <alignment horizontal="center" vertical="center" wrapText="1"/>
    </xf>
    <xf numFmtId="0" fontId="29" fillId="3" borderId="10" xfId="0" applyFont="1" applyFill="1" applyBorder="1" applyAlignment="1">
      <alignment horizontal="left" vertical="center" wrapText="1"/>
    </xf>
    <xf numFmtId="164" fontId="29" fillId="3" borderId="10" xfId="1" applyNumberFormat="1" applyFont="1" applyFill="1" applyBorder="1" applyAlignment="1">
      <alignment horizontal="center" vertical="center" wrapText="1"/>
    </xf>
    <xf numFmtId="165" fontId="29" fillId="3" borderId="10" xfId="1" applyNumberFormat="1" applyFont="1" applyFill="1" applyBorder="1" applyAlignment="1">
      <alignment horizontal="center" vertical="center" wrapText="1"/>
    </xf>
    <xf numFmtId="49" fontId="30" fillId="18" borderId="6" xfId="0" applyNumberFormat="1" applyFont="1" applyFill="1" applyBorder="1" applyAlignment="1">
      <alignment horizontal="center" wrapText="1"/>
    </xf>
    <xf numFmtId="0" fontId="30" fillId="3" borderId="10" xfId="0" applyFont="1" applyFill="1" applyBorder="1" applyAlignment="1">
      <alignment vertical="center" wrapText="1"/>
    </xf>
    <xf numFmtId="164" fontId="30" fillId="18" borderId="10" xfId="1" applyNumberFormat="1" applyFont="1" applyFill="1" applyBorder="1" applyAlignment="1">
      <alignment horizontal="center" vertical="center" wrapText="1"/>
    </xf>
    <xf numFmtId="0" fontId="28" fillId="5" borderId="6" xfId="0" applyNumberFormat="1" applyFont="1" applyFill="1" applyBorder="1" applyAlignment="1">
      <alignment horizontal="center" vertical="center" wrapText="1"/>
    </xf>
    <xf numFmtId="164" fontId="28" fillId="10" borderId="10" xfId="1" applyNumberFormat="1" applyFont="1" applyFill="1" applyBorder="1" applyAlignment="1" applyProtection="1">
      <alignment horizontal="left" vertical="center" wrapText="1"/>
      <protection locked="0"/>
    </xf>
    <xf numFmtId="0" fontId="28" fillId="5" borderId="10" xfId="0" applyFont="1" applyFill="1" applyBorder="1" applyAlignment="1">
      <alignment horizontal="center" wrapText="1"/>
    </xf>
    <xf numFmtId="164" fontId="28" fillId="5" borderId="10" xfId="0" applyNumberFormat="1" applyFont="1" applyFill="1" applyBorder="1" applyAlignment="1">
      <alignment horizontal="center" wrapText="1"/>
    </xf>
    <xf numFmtId="164" fontId="28" fillId="5" borderId="10" xfId="0" applyNumberFormat="1" applyFont="1" applyFill="1" applyBorder="1" applyAlignment="1">
      <alignment horizontal="right" wrapText="1"/>
    </xf>
    <xf numFmtId="49" fontId="29" fillId="3" borderId="6" xfId="0" applyNumberFormat="1" applyFont="1" applyFill="1" applyBorder="1" applyAlignment="1">
      <alignment horizontal="center" wrapText="1"/>
    </xf>
    <xf numFmtId="0" fontId="17" fillId="3" borderId="10" xfId="0" applyFont="1" applyFill="1" applyBorder="1" applyAlignment="1">
      <alignment vertical="center" wrapText="1"/>
    </xf>
    <xf numFmtId="164" fontId="29" fillId="12" borderId="10" xfId="1" applyNumberFormat="1" applyFont="1" applyFill="1" applyBorder="1" applyAlignment="1" applyProtection="1">
      <alignment horizontal="left" vertical="center" wrapText="1"/>
      <protection locked="0"/>
    </xf>
    <xf numFmtId="164" fontId="29" fillId="12" borderId="10" xfId="0" applyNumberFormat="1" applyFont="1" applyFill="1" applyBorder="1" applyAlignment="1">
      <alignment horizontal="center" wrapText="1"/>
    </xf>
    <xf numFmtId="0" fontId="29" fillId="3" borderId="6" xfId="0" applyNumberFormat="1" applyFont="1" applyFill="1" applyBorder="1" applyAlignment="1">
      <alignment horizontal="center" vertical="center" wrapText="1"/>
    </xf>
    <xf numFmtId="0" fontId="29" fillId="3" borderId="10" xfId="0" applyFont="1" applyFill="1" applyBorder="1" applyAlignment="1">
      <alignment vertical="center" wrapText="1"/>
    </xf>
    <xf numFmtId="164" fontId="29" fillId="3" borderId="10" xfId="0" applyNumberFormat="1" applyFont="1" applyFill="1" applyBorder="1" applyAlignment="1">
      <alignment horizontal="center" wrapText="1"/>
    </xf>
    <xf numFmtId="0" fontId="29" fillId="3" borderId="10" xfId="0" applyFont="1" applyFill="1" applyBorder="1" applyAlignment="1">
      <alignment horizontal="center" wrapText="1"/>
    </xf>
    <xf numFmtId="0" fontId="30" fillId="3" borderId="10" xfId="0" applyFont="1" applyFill="1" applyBorder="1" applyAlignment="1">
      <alignment horizontal="left" vertical="center" wrapText="1"/>
    </xf>
    <xf numFmtId="165" fontId="29" fillId="3" borderId="10" xfId="1" applyNumberFormat="1" applyFont="1" applyFill="1" applyBorder="1" applyAlignment="1">
      <alignment horizontal="right" vertical="center" wrapText="1"/>
    </xf>
    <xf numFmtId="164" fontId="29" fillId="3" borderId="10" xfId="0" applyNumberFormat="1" applyFont="1" applyFill="1" applyBorder="1" applyAlignment="1">
      <alignment horizontal="right" wrapText="1"/>
    </xf>
    <xf numFmtId="49" fontId="29" fillId="3" borderId="10" xfId="0" applyNumberFormat="1" applyFont="1" applyFill="1" applyBorder="1" applyAlignment="1">
      <alignment horizontal="center" wrapText="1"/>
    </xf>
    <xf numFmtId="49" fontId="28" fillId="3" borderId="18" xfId="0" applyNumberFormat="1" applyFont="1" applyFill="1" applyBorder="1" applyAlignment="1">
      <alignment horizontal="center" wrapText="1"/>
    </xf>
    <xf numFmtId="0" fontId="28" fillId="3" borderId="19" xfId="0" applyFont="1" applyFill="1" applyBorder="1" applyAlignment="1">
      <alignment horizontal="left" wrapText="1"/>
    </xf>
    <xf numFmtId="49" fontId="28" fillId="3" borderId="19" xfId="0" applyNumberFormat="1" applyFont="1" applyFill="1" applyBorder="1" applyAlignment="1">
      <alignment horizontal="center" wrapText="1"/>
    </xf>
    <xf numFmtId="164" fontId="28" fillId="3" borderId="19" xfId="0" applyNumberFormat="1" applyFont="1" applyFill="1" applyBorder="1" applyAlignment="1">
      <alignment horizontal="center" wrapText="1"/>
    </xf>
    <xf numFmtId="165" fontId="29" fillId="3" borderId="10" xfId="1" applyNumberFormat="1" applyFont="1" applyFill="1" applyBorder="1" applyAlignment="1">
      <alignment vertical="center" wrapText="1"/>
    </xf>
    <xf numFmtId="0" fontId="29" fillId="3" borderId="10" xfId="1" applyNumberFormat="1" applyFont="1" applyFill="1" applyBorder="1" applyAlignment="1">
      <alignment vertical="center" wrapText="1"/>
    </xf>
    <xf numFmtId="164" fontId="29" fillId="16" borderId="7" xfId="0" applyNumberFormat="1" applyFont="1" applyFill="1" applyBorder="1" applyAlignment="1">
      <alignment vertical="center" wrapText="1"/>
    </xf>
    <xf numFmtId="164" fontId="29" fillId="7" borderId="10" xfId="0" applyNumberFormat="1" applyFont="1" applyFill="1" applyBorder="1" applyAlignment="1">
      <alignment horizontal="center" wrapText="1"/>
    </xf>
    <xf numFmtId="0" fontId="30" fillId="0" borderId="0" xfId="0" applyFont="1" applyAlignment="1">
      <alignment wrapText="1"/>
    </xf>
    <xf numFmtId="164" fontId="28" fillId="7" borderId="10" xfId="0" applyNumberFormat="1" applyFont="1" applyFill="1" applyBorder="1" applyAlignment="1">
      <alignment vertical="center" wrapText="1"/>
    </xf>
    <xf numFmtId="0" fontId="28" fillId="7" borderId="10" xfId="0" applyFont="1" applyFill="1" applyBorder="1" applyAlignment="1">
      <alignment vertical="center" wrapText="1"/>
    </xf>
    <xf numFmtId="164" fontId="28" fillId="16" borderId="7" xfId="0" applyNumberFormat="1" applyFont="1" applyFill="1" applyBorder="1" applyAlignment="1">
      <alignment vertical="center" wrapText="1"/>
    </xf>
    <xf numFmtId="164" fontId="29" fillId="7" borderId="10" xfId="0" applyNumberFormat="1" applyFont="1" applyFill="1" applyBorder="1" applyAlignment="1">
      <alignment vertical="center" wrapText="1"/>
    </xf>
    <xf numFmtId="1" fontId="28" fillId="7" borderId="10" xfId="0" applyNumberFormat="1" applyFont="1" applyFill="1" applyBorder="1" applyAlignment="1">
      <alignment vertical="center" wrapText="1"/>
    </xf>
    <xf numFmtId="164" fontId="28" fillId="12" borderId="10" xfId="0" applyNumberFormat="1" applyFont="1" applyFill="1" applyBorder="1" applyAlignment="1">
      <alignment vertical="center" wrapText="1"/>
    </xf>
    <xf numFmtId="0" fontId="28" fillId="12" borderId="10" xfId="0" applyFont="1" applyFill="1" applyBorder="1" applyAlignment="1">
      <alignment vertical="center" wrapText="1"/>
    </xf>
    <xf numFmtId="164" fontId="28" fillId="8" borderId="10" xfId="0" applyNumberFormat="1" applyFont="1" applyFill="1" applyBorder="1" applyAlignment="1">
      <alignment vertical="center" wrapText="1"/>
    </xf>
    <xf numFmtId="0" fontId="28" fillId="8" borderId="10" xfId="0" applyFont="1" applyFill="1" applyBorder="1" applyAlignment="1">
      <alignment vertical="center" wrapText="1"/>
    </xf>
    <xf numFmtId="164" fontId="29" fillId="12" borderId="10" xfId="0" applyNumberFormat="1" applyFont="1" applyFill="1" applyBorder="1" applyAlignment="1">
      <alignment vertical="center" wrapText="1"/>
    </xf>
    <xf numFmtId="0" fontId="29" fillId="12" borderId="10" xfId="0" applyFont="1" applyFill="1" applyBorder="1" applyAlignment="1">
      <alignment vertical="center" wrapText="1"/>
    </xf>
    <xf numFmtId="165" fontId="29" fillId="18" borderId="10" xfId="1" applyNumberFormat="1" applyFont="1" applyFill="1" applyBorder="1" applyAlignment="1">
      <alignment vertical="center" wrapText="1"/>
    </xf>
    <xf numFmtId="164" fontId="28" fillId="5" borderId="10" xfId="0" applyNumberFormat="1" applyFont="1" applyFill="1" applyBorder="1" applyAlignment="1">
      <alignment vertical="center" wrapText="1"/>
    </xf>
    <xf numFmtId="0" fontId="28" fillId="5" borderId="10" xfId="0" applyFont="1" applyFill="1" applyBorder="1" applyAlignment="1">
      <alignment vertical="center" wrapText="1"/>
    </xf>
    <xf numFmtId="1" fontId="29" fillId="12" borderId="10" xfId="0" applyNumberFormat="1" applyFont="1" applyFill="1" applyBorder="1" applyAlignment="1">
      <alignment vertical="center" wrapText="1"/>
    </xf>
    <xf numFmtId="164" fontId="29" fillId="3" borderId="10" xfId="0" applyNumberFormat="1" applyFont="1" applyFill="1" applyBorder="1" applyAlignment="1">
      <alignment vertical="center" wrapText="1"/>
    </xf>
    <xf numFmtId="49" fontId="29" fillId="3" borderId="10" xfId="0" applyNumberFormat="1" applyFont="1" applyFill="1" applyBorder="1" applyAlignment="1">
      <alignment vertical="center" wrapText="1"/>
    </xf>
    <xf numFmtId="164" fontId="28" fillId="3" borderId="19" xfId="0" applyNumberFormat="1" applyFont="1" applyFill="1" applyBorder="1" applyAlignment="1">
      <alignment vertical="center" wrapText="1"/>
    </xf>
    <xf numFmtId="49" fontId="28" fillId="3" borderId="19" xfId="0" applyNumberFormat="1" applyFont="1" applyFill="1" applyBorder="1" applyAlignment="1">
      <alignment vertical="center" wrapText="1"/>
    </xf>
    <xf numFmtId="164" fontId="28" fillId="16" borderId="1" xfId="0" applyNumberFormat="1" applyFont="1" applyFill="1" applyBorder="1" applyAlignment="1">
      <alignment vertical="center" wrapText="1"/>
    </xf>
    <xf numFmtId="164" fontId="28" fillId="5" borderId="10" xfId="0" applyNumberFormat="1" applyFont="1" applyFill="1" applyBorder="1" applyAlignment="1">
      <alignment horizontal="right" vertical="center" wrapText="1"/>
    </xf>
    <xf numFmtId="0" fontId="7" fillId="0" borderId="15" xfId="0" applyFont="1" applyBorder="1" applyAlignment="1">
      <alignment wrapText="1"/>
    </xf>
    <xf numFmtId="0" fontId="30" fillId="0" borderId="0" xfId="0" applyFont="1" applyAlignment="1">
      <alignment horizontal="left" wrapText="1"/>
    </xf>
    <xf numFmtId="0" fontId="27" fillId="4" borderId="10" xfId="0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 wrapText="1"/>
    </xf>
    <xf numFmtId="1" fontId="28" fillId="3" borderId="10" xfId="0" applyNumberFormat="1" applyFont="1" applyFill="1" applyBorder="1" applyAlignment="1">
      <alignment horizontal="center" wrapText="1"/>
    </xf>
    <xf numFmtId="1" fontId="29" fillId="3" borderId="10" xfId="0" applyNumberFormat="1" applyFont="1" applyFill="1" applyBorder="1" applyAlignment="1">
      <alignment horizontal="center" wrapText="1"/>
    </xf>
    <xf numFmtId="0" fontId="29" fillId="3" borderId="10" xfId="1" applyFont="1" applyFill="1" applyBorder="1" applyAlignment="1">
      <alignment horizontal="center" vertical="center" wrapText="1"/>
    </xf>
    <xf numFmtId="166" fontId="29" fillId="3" borderId="10" xfId="1" applyNumberFormat="1" applyFont="1" applyFill="1" applyBorder="1" applyAlignment="1">
      <alignment horizontal="center" vertical="center" wrapText="1"/>
    </xf>
    <xf numFmtId="0" fontId="33" fillId="3" borderId="10" xfId="0" applyFont="1" applyFill="1" applyBorder="1" applyAlignment="1">
      <alignment vertical="center" wrapText="1"/>
    </xf>
    <xf numFmtId="0" fontId="29" fillId="3" borderId="19" xfId="0" applyFont="1" applyFill="1" applyBorder="1" applyAlignment="1">
      <alignment horizontal="center" wrapText="1"/>
    </xf>
    <xf numFmtId="0" fontId="29" fillId="3" borderId="10" xfId="0" applyFont="1" applyFill="1" applyBorder="1" applyAlignment="1">
      <alignment horizontal="center" wrapText="1"/>
    </xf>
    <xf numFmtId="164" fontId="28" fillId="7" borderId="7" xfId="0" applyNumberFormat="1" applyFont="1" applyFill="1" applyBorder="1" applyAlignment="1">
      <alignment horizontal="center" wrapText="1"/>
    </xf>
    <xf numFmtId="164" fontId="28" fillId="12" borderId="7" xfId="0" applyNumberFormat="1" applyFont="1" applyFill="1" applyBorder="1" applyAlignment="1">
      <alignment horizontal="center" wrapText="1"/>
    </xf>
    <xf numFmtId="164" fontId="28" fillId="8" borderId="7" xfId="0" applyNumberFormat="1" applyFont="1" applyFill="1" applyBorder="1" applyAlignment="1">
      <alignment horizontal="center" wrapText="1"/>
    </xf>
    <xf numFmtId="164" fontId="28" fillId="12" borderId="7" xfId="0" applyNumberFormat="1" applyFont="1" applyFill="1" applyBorder="1" applyAlignment="1">
      <alignment horizontal="right" wrapText="1"/>
    </xf>
    <xf numFmtId="164" fontId="29" fillId="12" borderId="7" xfId="0" applyNumberFormat="1" applyFont="1" applyFill="1" applyBorder="1" applyAlignment="1">
      <alignment horizontal="right" wrapText="1"/>
    </xf>
    <xf numFmtId="164" fontId="28" fillId="8" borderId="7" xfId="0" applyNumberFormat="1" applyFont="1" applyFill="1" applyBorder="1" applyAlignment="1">
      <alignment horizontal="right" wrapText="1"/>
    </xf>
    <xf numFmtId="165" fontId="29" fillId="3" borderId="7" xfId="1" applyNumberFormat="1" applyFont="1" applyFill="1" applyBorder="1" applyAlignment="1">
      <alignment horizontal="center" vertical="center" wrapText="1"/>
    </xf>
    <xf numFmtId="164" fontId="28" fillId="5" borderId="7" xfId="0" applyNumberFormat="1" applyFont="1" applyFill="1" applyBorder="1" applyAlignment="1">
      <alignment horizontal="center" wrapText="1"/>
    </xf>
    <xf numFmtId="164" fontId="29" fillId="12" borderId="7" xfId="0" applyNumberFormat="1" applyFont="1" applyFill="1" applyBorder="1" applyAlignment="1">
      <alignment horizontal="center" wrapText="1"/>
    </xf>
    <xf numFmtId="164" fontId="29" fillId="3" borderId="7" xfId="0" applyNumberFormat="1" applyFont="1" applyFill="1" applyBorder="1" applyAlignment="1">
      <alignment horizontal="center" wrapText="1"/>
    </xf>
    <xf numFmtId="164" fontId="28" fillId="3" borderId="1" xfId="0" applyNumberFormat="1" applyFont="1" applyFill="1" applyBorder="1" applyAlignment="1">
      <alignment horizontal="center" wrapText="1"/>
    </xf>
    <xf numFmtId="164" fontId="29" fillId="7" borderId="7" xfId="0" applyNumberFormat="1" applyFont="1" applyFill="1" applyBorder="1" applyAlignment="1">
      <alignment horizontal="center" wrapText="1"/>
    </xf>
    <xf numFmtId="0" fontId="29" fillId="18" borderId="10" xfId="0" applyFont="1" applyFill="1" applyBorder="1" applyAlignment="1">
      <alignment horizontal="center" vertical="center" wrapText="1"/>
    </xf>
    <xf numFmtId="164" fontId="28" fillId="18" borderId="10" xfId="0" applyNumberFormat="1" applyFont="1" applyFill="1" applyBorder="1" applyAlignment="1">
      <alignment vertical="center" wrapText="1"/>
    </xf>
    <xf numFmtId="164" fontId="28" fillId="3" borderId="7" xfId="0" applyNumberFormat="1" applyFont="1" applyFill="1" applyBorder="1" applyAlignment="1">
      <alignment horizontal="center" wrapText="1"/>
    </xf>
    <xf numFmtId="164" fontId="28" fillId="18" borderId="10" xfId="0" applyNumberFormat="1" applyFont="1" applyFill="1" applyBorder="1" applyAlignment="1">
      <alignment horizontal="right" vertical="center" wrapText="1"/>
    </xf>
    <xf numFmtId="0" fontId="29" fillId="3" borderId="10" xfId="1" applyFont="1" applyFill="1" applyBorder="1" applyAlignment="1">
      <alignment horizontal="center" wrapText="1"/>
    </xf>
    <xf numFmtId="168" fontId="29" fillId="3" borderId="10" xfId="1" applyNumberFormat="1" applyFont="1" applyFill="1" applyBorder="1" applyAlignment="1">
      <alignment horizontal="center"/>
    </xf>
    <xf numFmtId="166" fontId="29" fillId="3" borderId="10" xfId="1" applyNumberFormat="1" applyFont="1" applyFill="1" applyBorder="1" applyAlignment="1">
      <alignment horizontal="center"/>
    </xf>
    <xf numFmtId="168" fontId="29" fillId="3" borderId="10" xfId="1" applyNumberFormat="1" applyFont="1" applyFill="1" applyBorder="1" applyAlignment="1">
      <alignment horizontal="center" vertic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49" fontId="13" fillId="3" borderId="6" xfId="0" applyNumberFormat="1" applyFont="1" applyFill="1" applyBorder="1" applyAlignment="1">
      <alignment horizontal="center" wrapText="1"/>
    </xf>
    <xf numFmtId="0" fontId="13" fillId="3" borderId="6" xfId="0" applyNumberFormat="1" applyFont="1" applyFill="1" applyBorder="1" applyAlignment="1">
      <alignment horizontal="center" vertical="center" wrapText="1"/>
    </xf>
    <xf numFmtId="164" fontId="13" fillId="3" borderId="19" xfId="0" applyNumberFormat="1" applyFont="1" applyFill="1" applyBorder="1" applyAlignment="1">
      <alignment horizontal="center" wrapText="1"/>
    </xf>
    <xf numFmtId="0" fontId="12" fillId="19" borderId="6" xfId="0" applyNumberFormat="1" applyFont="1" applyFill="1" applyBorder="1" applyAlignment="1">
      <alignment horizontal="center" wrapText="1"/>
    </xf>
    <xf numFmtId="0" fontId="12" fillId="19" borderId="10" xfId="0" applyFont="1" applyFill="1" applyBorder="1" applyAlignment="1">
      <alignment horizontal="left" wrapText="1"/>
    </xf>
    <xf numFmtId="164" fontId="12" fillId="19" borderId="10" xfId="0" applyNumberFormat="1" applyFont="1" applyFill="1" applyBorder="1" applyAlignment="1">
      <alignment horizontal="center" wrapText="1"/>
    </xf>
    <xf numFmtId="49" fontId="12" fillId="19" borderId="6" xfId="0" applyNumberFormat="1" applyFont="1" applyFill="1" applyBorder="1" applyAlignment="1">
      <alignment horizontal="center" wrapText="1"/>
    </xf>
    <xf numFmtId="164" fontId="12" fillId="19" borderId="10" xfId="1" applyNumberFormat="1" applyFont="1" applyFill="1" applyBorder="1" applyAlignment="1" applyProtection="1">
      <alignment horizontal="left" vertical="center" wrapText="1"/>
      <protection locked="0"/>
    </xf>
    <xf numFmtId="164" fontId="12" fillId="20" borderId="10" xfId="1" applyNumberFormat="1" applyFont="1" applyFill="1" applyBorder="1" applyAlignment="1" applyProtection="1">
      <alignment horizontal="left" vertical="center" wrapText="1"/>
      <protection locked="0"/>
    </xf>
    <xf numFmtId="49" fontId="12" fillId="21" borderId="6" xfId="0" applyNumberFormat="1" applyFont="1" applyFill="1" applyBorder="1" applyAlignment="1">
      <alignment horizontal="center" wrapText="1"/>
    </xf>
    <xf numFmtId="164" fontId="12" fillId="22" borderId="10" xfId="1" applyNumberFormat="1" applyFont="1" applyFill="1" applyBorder="1" applyAlignment="1" applyProtection="1">
      <alignment horizontal="left" vertical="center" wrapText="1"/>
      <protection locked="0"/>
    </xf>
    <xf numFmtId="164" fontId="12" fillId="21" borderId="10" xfId="0" applyNumberFormat="1" applyFont="1" applyFill="1" applyBorder="1" applyAlignment="1">
      <alignment horizontal="center" wrapText="1"/>
    </xf>
    <xf numFmtId="164" fontId="12" fillId="21" borderId="10" xfId="0" applyNumberFormat="1" applyFont="1" applyFill="1" applyBorder="1" applyAlignment="1">
      <alignment horizontal="right" wrapText="1"/>
    </xf>
    <xf numFmtId="49" fontId="13" fillId="21" borderId="6" xfId="0" applyNumberFormat="1" applyFont="1" applyFill="1" applyBorder="1" applyAlignment="1">
      <alignment horizontal="center" wrapText="1"/>
    </xf>
    <xf numFmtId="164" fontId="13" fillId="21" borderId="10" xfId="0" applyNumberFormat="1" applyFont="1" applyFill="1" applyBorder="1" applyAlignment="1">
      <alignment horizontal="right" wrapText="1"/>
    </xf>
    <xf numFmtId="164" fontId="12" fillId="24" borderId="10" xfId="0" applyNumberFormat="1" applyFont="1" applyFill="1" applyBorder="1" applyAlignment="1">
      <alignment horizontal="center" wrapText="1"/>
    </xf>
    <xf numFmtId="164" fontId="12" fillId="25" borderId="10" xfId="1" applyNumberFormat="1" applyFont="1" applyFill="1" applyBorder="1" applyAlignment="1" applyProtection="1">
      <alignment horizontal="left" vertical="center" wrapText="1"/>
      <protection locked="0"/>
    </xf>
    <xf numFmtId="164" fontId="12" fillId="11" borderId="10" xfId="0" applyNumberFormat="1" applyFont="1" applyFill="1" applyBorder="1" applyAlignment="1">
      <alignment horizontal="center" wrapText="1"/>
    </xf>
    <xf numFmtId="164" fontId="12" fillId="26" borderId="10" xfId="1" applyNumberFormat="1" applyFont="1" applyFill="1" applyBorder="1" applyAlignment="1" applyProtection="1">
      <alignment horizontal="left" vertical="center" wrapText="1"/>
      <protection locked="0"/>
    </xf>
    <xf numFmtId="49" fontId="12" fillId="5" borderId="6" xfId="0" applyNumberFormat="1" applyFont="1" applyFill="1" applyBorder="1" applyAlignment="1">
      <alignment horizontal="center" wrapText="1"/>
    </xf>
    <xf numFmtId="164" fontId="12" fillId="5" borderId="10" xfId="1" applyNumberFormat="1" applyFont="1" applyFill="1" applyBorder="1" applyAlignment="1" applyProtection="1">
      <alignment horizontal="left" vertical="center" wrapText="1"/>
      <protection locked="0"/>
    </xf>
    <xf numFmtId="49" fontId="13" fillId="5" borderId="6" xfId="0" applyNumberFormat="1" applyFont="1" applyFill="1" applyBorder="1" applyAlignment="1">
      <alignment horizontal="center" wrapText="1"/>
    </xf>
    <xf numFmtId="164" fontId="13" fillId="5" borderId="10" xfId="1" applyNumberFormat="1" applyFont="1" applyFill="1" applyBorder="1" applyAlignment="1" applyProtection="1">
      <alignment horizontal="left" vertical="center" wrapText="1"/>
      <protection locked="0"/>
    </xf>
    <xf numFmtId="164" fontId="13" fillId="5" borderId="10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horizontal="center" wrapText="1"/>
    </xf>
    <xf numFmtId="0" fontId="7" fillId="3" borderId="10" xfId="0" applyFont="1" applyFill="1" applyBorder="1" applyAlignment="1">
      <alignment vertical="center" wrapText="1"/>
    </xf>
    <xf numFmtId="0" fontId="12" fillId="24" borderId="6" xfId="0" applyFont="1" applyFill="1" applyBorder="1" applyAlignment="1">
      <alignment horizontal="center" wrapText="1"/>
    </xf>
    <xf numFmtId="0" fontId="12" fillId="24" borderId="10" xfId="0" applyFont="1" applyFill="1" applyBorder="1" applyAlignment="1">
      <alignment horizontal="left" wrapText="1"/>
    </xf>
    <xf numFmtId="0" fontId="12" fillId="24" borderId="10" xfId="0" applyFont="1" applyFill="1" applyBorder="1" applyAlignment="1">
      <alignment horizontal="left" wrapText="1" indent="4"/>
    </xf>
    <xf numFmtId="164" fontId="21" fillId="24" borderId="10" xfId="0" applyNumberFormat="1" applyFont="1" applyFill="1" applyBorder="1" applyAlignment="1">
      <alignment horizontal="center" wrapText="1"/>
    </xf>
    <xf numFmtId="0" fontId="20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17" fillId="0" borderId="0" xfId="0" applyFont="1" applyAlignment="1"/>
    <xf numFmtId="0" fontId="11" fillId="0" borderId="0" xfId="0" applyFont="1" applyAlignment="1">
      <alignment wrapText="1"/>
    </xf>
    <xf numFmtId="1" fontId="12" fillId="7" borderId="10" xfId="0" applyNumberFormat="1" applyFont="1" applyFill="1" applyBorder="1" applyAlignment="1">
      <alignment horizontal="center" wrapText="1"/>
    </xf>
    <xf numFmtId="0" fontId="12" fillId="8" borderId="10" xfId="0" applyFont="1" applyFill="1" applyBorder="1" applyAlignment="1">
      <alignment horizontal="center" wrapText="1"/>
    </xf>
    <xf numFmtId="0" fontId="13" fillId="3" borderId="10" xfId="1" applyNumberFormat="1" applyFont="1" applyFill="1" applyBorder="1" applyAlignment="1">
      <alignment horizontal="center" vertical="center" wrapText="1"/>
    </xf>
    <xf numFmtId="164" fontId="13" fillId="27" borderId="10" xfId="1" applyNumberFormat="1" applyFont="1" applyFill="1" applyBorder="1" applyAlignment="1" applyProtection="1">
      <alignment horizontal="left" vertical="center" wrapText="1"/>
      <protection locked="0"/>
    </xf>
    <xf numFmtId="0" fontId="13" fillId="3" borderId="10" xfId="0" applyFont="1" applyFill="1" applyBorder="1" applyAlignment="1">
      <alignment horizontal="center" wrapText="1"/>
    </xf>
    <xf numFmtId="167" fontId="15" fillId="3" borderId="10" xfId="1" applyNumberFormat="1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wrapText="1"/>
    </xf>
    <xf numFmtId="49" fontId="7" fillId="3" borderId="10" xfId="0" applyNumberFormat="1" applyFont="1" applyFill="1" applyBorder="1" applyAlignment="1">
      <alignment horizontal="center" wrapText="1"/>
    </xf>
    <xf numFmtId="0" fontId="22" fillId="8" borderId="10" xfId="0" applyFont="1" applyFill="1" applyBorder="1" applyAlignment="1">
      <alignment horizontal="center" wrapText="1"/>
    </xf>
    <xf numFmtId="0" fontId="22" fillId="8" borderId="10" xfId="0" applyFont="1" applyFill="1" applyBorder="1" applyAlignment="1">
      <alignment horizontal="left" wrapText="1"/>
    </xf>
    <xf numFmtId="0" fontId="22" fillId="8" borderId="10" xfId="0" applyNumberFormat="1" applyFont="1" applyFill="1" applyBorder="1" applyAlignment="1">
      <alignment horizontal="center" wrapText="1"/>
    </xf>
    <xf numFmtId="49" fontId="22" fillId="8" borderId="10" xfId="0" applyNumberFormat="1" applyFont="1" applyFill="1" applyBorder="1" applyAlignment="1">
      <alignment horizontal="center" wrapText="1"/>
    </xf>
    <xf numFmtId="164" fontId="22" fillId="8" borderId="10" xfId="1" applyNumberFormat="1" applyFont="1" applyFill="1" applyBorder="1" applyAlignment="1" applyProtection="1">
      <alignment horizontal="left" vertical="center" wrapText="1"/>
      <protection locked="0"/>
    </xf>
    <xf numFmtId="0" fontId="22" fillId="11" borderId="10" xfId="0" applyFont="1" applyFill="1" applyBorder="1" applyAlignment="1">
      <alignment horizontal="center" wrapText="1"/>
    </xf>
    <xf numFmtId="0" fontId="12" fillId="11" borderId="10" xfId="0" applyFont="1" applyFill="1" applyBorder="1" applyAlignment="1">
      <alignment horizontal="center" wrapText="1"/>
    </xf>
    <xf numFmtId="0" fontId="23" fillId="8" borderId="10" xfId="0" applyFont="1" applyFill="1" applyBorder="1" applyAlignment="1">
      <alignment horizontal="center" wrapText="1"/>
    </xf>
    <xf numFmtId="49" fontId="12" fillId="7" borderId="10" xfId="0" applyNumberFormat="1" applyFont="1" applyFill="1" applyBorder="1" applyAlignment="1">
      <alignment horizontal="center" wrapText="1"/>
    </xf>
    <xf numFmtId="0" fontId="23" fillId="7" borderId="10" xfId="0" applyFont="1" applyFill="1" applyBorder="1" applyAlignment="1">
      <alignment horizontal="center" wrapText="1"/>
    </xf>
    <xf numFmtId="49" fontId="12" fillId="11" borderId="10" xfId="0" applyNumberFormat="1" applyFont="1" applyFill="1" applyBorder="1" applyAlignment="1">
      <alignment horizontal="center" wrapText="1"/>
    </xf>
    <xf numFmtId="164" fontId="12" fillId="28" borderId="10" xfId="1" applyNumberFormat="1" applyFont="1" applyFill="1" applyBorder="1" applyAlignment="1" applyProtection="1">
      <alignment horizontal="left" vertical="center" wrapText="1"/>
      <protection locked="0"/>
    </xf>
    <xf numFmtId="0" fontId="23" fillId="11" borderId="10" xfId="0" applyFont="1" applyFill="1" applyBorder="1" applyAlignment="1">
      <alignment horizontal="center" wrapText="1"/>
    </xf>
    <xf numFmtId="0" fontId="12" fillId="7" borderId="10" xfId="0" applyNumberFormat="1" applyFont="1" applyFill="1" applyBorder="1" applyAlignment="1">
      <alignment horizontal="center" vertical="center" wrapText="1"/>
    </xf>
    <xf numFmtId="164" fontId="12" fillId="7" borderId="10" xfId="0" applyNumberFormat="1" applyFont="1" applyFill="1" applyBorder="1" applyAlignment="1">
      <alignment horizontal="right" wrapText="1"/>
    </xf>
    <xf numFmtId="167" fontId="23" fillId="7" borderId="10" xfId="1" applyNumberFormat="1" applyFont="1" applyFill="1" applyBorder="1" applyAlignment="1">
      <alignment horizontal="center" vertical="center" wrapText="1"/>
    </xf>
    <xf numFmtId="49" fontId="12" fillId="5" borderId="10" xfId="0" applyNumberFormat="1" applyFont="1" applyFill="1" applyBorder="1" applyAlignment="1">
      <alignment horizontal="center" wrapText="1"/>
    </xf>
    <xf numFmtId="164" fontId="12" fillId="29" borderId="10" xfId="1" applyNumberFormat="1" applyFont="1" applyFill="1" applyBorder="1" applyAlignment="1" applyProtection="1">
      <alignment horizontal="left" vertical="center" wrapText="1"/>
      <protection locked="0"/>
    </xf>
    <xf numFmtId="0" fontId="12" fillId="5" borderId="10" xfId="0" applyFont="1" applyFill="1" applyBorder="1" applyAlignment="1">
      <alignment horizontal="center" wrapText="1"/>
    </xf>
    <xf numFmtId="0" fontId="22" fillId="5" borderId="10" xfId="0" applyFont="1" applyFill="1" applyBorder="1" applyAlignment="1">
      <alignment horizontal="center" wrapText="1"/>
    </xf>
    <xf numFmtId="167" fontId="23" fillId="5" borderId="10" xfId="1" applyNumberFormat="1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wrapText="1"/>
    </xf>
    <xf numFmtId="0" fontId="13" fillId="7" borderId="10" xfId="1" applyNumberFormat="1" applyFont="1" applyFill="1" applyBorder="1" applyAlignment="1">
      <alignment horizontal="center" vertical="center" wrapText="1"/>
    </xf>
    <xf numFmtId="167" fontId="15" fillId="7" borderId="10" xfId="1" applyNumberFormat="1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wrapText="1"/>
    </xf>
    <xf numFmtId="164" fontId="12" fillId="7" borderId="10" xfId="1" applyNumberFormat="1" applyFont="1" applyFill="1" applyBorder="1" applyAlignment="1" applyProtection="1">
      <alignment horizontal="left" vertical="center" wrapText="1"/>
      <protection locked="0"/>
    </xf>
    <xf numFmtId="164" fontId="12" fillId="8" borderId="10" xfId="1" applyNumberFormat="1" applyFont="1" applyFill="1" applyBorder="1" applyAlignment="1" applyProtection="1">
      <alignment horizontal="left" vertical="center" wrapText="1"/>
      <protection locked="0"/>
    </xf>
    <xf numFmtId="0" fontId="13" fillId="8" borderId="10" xfId="1" applyNumberFormat="1" applyFont="1" applyFill="1" applyBorder="1" applyAlignment="1">
      <alignment horizontal="center" vertical="center" wrapText="1"/>
    </xf>
    <xf numFmtId="167" fontId="15" fillId="8" borderId="10" xfId="1" applyNumberFormat="1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wrapText="1"/>
    </xf>
    <xf numFmtId="0" fontId="17" fillId="0" borderId="0" xfId="0" applyFont="1" applyAlignment="1">
      <alignment horizontal="left"/>
    </xf>
    <xf numFmtId="0" fontId="19" fillId="0" borderId="0" xfId="0" applyFont="1"/>
    <xf numFmtId="164" fontId="17" fillId="0" borderId="0" xfId="0" applyNumberFormat="1" applyFont="1"/>
    <xf numFmtId="49" fontId="17" fillId="0" borderId="39" xfId="0" applyNumberFormat="1" applyFont="1" applyBorder="1" applyAlignment="1">
      <alignment horizontal="center" vertical="center"/>
    </xf>
    <xf numFmtId="49" fontId="17" fillId="0" borderId="40" xfId="0" applyNumberFormat="1" applyFont="1" applyBorder="1" applyAlignment="1">
      <alignment horizontal="center" vertical="center"/>
    </xf>
    <xf numFmtId="0" fontId="18" fillId="0" borderId="0" xfId="0" applyFont="1" applyAlignment="1">
      <alignment wrapText="1"/>
    </xf>
    <xf numFmtId="167" fontId="36" fillId="3" borderId="0" xfId="1" applyNumberFormat="1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vertical="center" wrapText="1"/>
    </xf>
    <xf numFmtId="167" fontId="36" fillId="3" borderId="0" xfId="1" applyNumberFormat="1" applyFont="1" applyFill="1" applyBorder="1" applyAlignment="1">
      <alignment vertical="center" wrapText="1"/>
    </xf>
    <xf numFmtId="167" fontId="17" fillId="3" borderId="0" xfId="1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35" fillId="3" borderId="10" xfId="0" applyFont="1" applyFill="1" applyBorder="1" applyAlignment="1">
      <alignment horizontal="center" vertical="center" wrapText="1"/>
    </xf>
    <xf numFmtId="49" fontId="13" fillId="7" borderId="10" xfId="0" applyNumberFormat="1" applyFont="1" applyFill="1" applyBorder="1" applyAlignment="1">
      <alignment horizontal="center" wrapText="1"/>
    </xf>
    <xf numFmtId="164" fontId="13" fillId="7" borderId="10" xfId="1" applyNumberFormat="1" applyFont="1" applyFill="1" applyBorder="1" applyAlignment="1" applyProtection="1">
      <alignment horizontal="left" vertical="center" wrapText="1"/>
      <protection locked="0"/>
    </xf>
    <xf numFmtId="164" fontId="13" fillId="7" borderId="10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9" fillId="3" borderId="10" xfId="0" applyFont="1" applyFill="1" applyBorder="1" applyAlignment="1">
      <alignment horizontal="center" wrapText="1"/>
    </xf>
    <xf numFmtId="0" fontId="37" fillId="0" borderId="0" xfId="0" applyFont="1" applyBorder="1" applyAlignment="1">
      <alignment vertical="center"/>
    </xf>
    <xf numFmtId="0" fontId="7" fillId="17" borderId="21" xfId="0" applyFont="1" applyFill="1" applyBorder="1" applyAlignment="1">
      <alignment horizontal="center" vertical="center" wrapText="1"/>
    </xf>
    <xf numFmtId="164" fontId="28" fillId="24" borderId="12" xfId="0" applyNumberFormat="1" applyFont="1" applyFill="1" applyBorder="1" applyAlignment="1">
      <alignment vertical="center" wrapText="1"/>
    </xf>
    <xf numFmtId="164" fontId="28" fillId="19" borderId="12" xfId="0" applyNumberFormat="1" applyFont="1" applyFill="1" applyBorder="1" applyAlignment="1">
      <alignment vertical="center" wrapText="1"/>
    </xf>
    <xf numFmtId="164" fontId="28" fillId="21" borderId="12" xfId="0" applyNumberFormat="1" applyFont="1" applyFill="1" applyBorder="1" applyAlignment="1">
      <alignment vertical="center" wrapText="1"/>
    </xf>
    <xf numFmtId="164" fontId="29" fillId="21" borderId="12" xfId="0" applyNumberFormat="1" applyFont="1" applyFill="1" applyBorder="1" applyAlignment="1">
      <alignment vertical="center" wrapText="1"/>
    </xf>
    <xf numFmtId="164" fontId="28" fillId="8" borderId="12" xfId="0" applyNumberFormat="1" applyFont="1" applyFill="1" applyBorder="1" applyAlignment="1">
      <alignment vertical="center" wrapText="1"/>
    </xf>
    <xf numFmtId="164" fontId="29" fillId="3" borderId="12" xfId="0" applyNumberFormat="1" applyFont="1" applyFill="1" applyBorder="1" applyAlignment="1">
      <alignment vertical="center" wrapText="1"/>
    </xf>
    <xf numFmtId="164" fontId="28" fillId="5" borderId="12" xfId="0" applyNumberFormat="1" applyFont="1" applyFill="1" applyBorder="1" applyAlignment="1">
      <alignment vertical="center" wrapText="1"/>
    </xf>
    <xf numFmtId="164" fontId="29" fillId="5" borderId="12" xfId="0" applyNumberFormat="1" applyFont="1" applyFill="1" applyBorder="1" applyAlignment="1">
      <alignment vertical="center" wrapText="1"/>
    </xf>
    <xf numFmtId="164" fontId="29" fillId="3" borderId="36" xfId="0" applyNumberFormat="1" applyFont="1" applyFill="1" applyBorder="1" applyAlignment="1">
      <alignment vertical="center" wrapText="1"/>
    </xf>
    <xf numFmtId="0" fontId="37" fillId="4" borderId="10" xfId="0" applyFont="1" applyFill="1" applyBorder="1" applyAlignment="1">
      <alignment vertical="center"/>
    </xf>
    <xf numFmtId="0" fontId="1" fillId="0" borderId="0" xfId="0" applyFont="1" applyAlignment="1">
      <alignment horizontal="center" wrapText="1"/>
    </xf>
    <xf numFmtId="0" fontId="29" fillId="3" borderId="10" xfId="0" applyFont="1" applyFill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49" fontId="13" fillId="3" borderId="27" xfId="0" applyNumberFormat="1" applyFont="1" applyFill="1" applyBorder="1" applyAlignment="1">
      <alignment horizontal="center" wrapText="1"/>
    </xf>
    <xf numFmtId="164" fontId="13" fillId="3" borderId="25" xfId="0" applyNumberFormat="1" applyFont="1" applyFill="1" applyBorder="1" applyAlignment="1">
      <alignment horizontal="center" wrapText="1"/>
    </xf>
    <xf numFmtId="164" fontId="29" fillId="3" borderId="43" xfId="0" applyNumberFormat="1" applyFont="1" applyFill="1" applyBorder="1" applyAlignment="1">
      <alignment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vertical="center" wrapText="1"/>
    </xf>
    <xf numFmtId="0" fontId="37" fillId="4" borderId="8" xfId="0" applyFont="1" applyFill="1" applyBorder="1" applyAlignment="1">
      <alignment vertical="center"/>
    </xf>
    <xf numFmtId="164" fontId="28" fillId="24" borderId="4" xfId="0" applyNumberFormat="1" applyFont="1" applyFill="1" applyBorder="1" applyAlignment="1">
      <alignment vertical="center" wrapText="1"/>
    </xf>
    <xf numFmtId="164" fontId="28" fillId="19" borderId="4" xfId="0" applyNumberFormat="1" applyFont="1" applyFill="1" applyBorder="1" applyAlignment="1">
      <alignment vertical="center" wrapText="1"/>
    </xf>
    <xf numFmtId="164" fontId="28" fillId="21" borderId="4" xfId="0" applyNumberFormat="1" applyFont="1" applyFill="1" applyBorder="1" applyAlignment="1">
      <alignment vertical="center" wrapText="1"/>
    </xf>
    <xf numFmtId="164" fontId="29" fillId="21" borderId="4" xfId="0" applyNumberFormat="1" applyFont="1" applyFill="1" applyBorder="1" applyAlignment="1">
      <alignment vertical="center" wrapText="1"/>
    </xf>
    <xf numFmtId="164" fontId="28" fillId="8" borderId="4" xfId="0" applyNumberFormat="1" applyFont="1" applyFill="1" applyBorder="1" applyAlignment="1">
      <alignment vertical="center" wrapText="1"/>
    </xf>
    <xf numFmtId="164" fontId="29" fillId="3" borderId="4" xfId="0" applyNumberFormat="1" applyFont="1" applyFill="1" applyBorder="1" applyAlignment="1">
      <alignment vertical="center" wrapText="1"/>
    </xf>
    <xf numFmtId="164" fontId="28" fillId="5" borderId="4" xfId="0" applyNumberFormat="1" applyFont="1" applyFill="1" applyBorder="1" applyAlignment="1">
      <alignment vertical="center" wrapText="1"/>
    </xf>
    <xf numFmtId="164" fontId="29" fillId="5" borderId="4" xfId="0" applyNumberFormat="1" applyFont="1" applyFill="1" applyBorder="1" applyAlignment="1">
      <alignment vertical="center" wrapText="1"/>
    </xf>
    <xf numFmtId="164" fontId="29" fillId="3" borderId="44" xfId="0" applyNumberFormat="1" applyFont="1" applyFill="1" applyBorder="1" applyAlignment="1">
      <alignment vertical="center" wrapText="1"/>
    </xf>
    <xf numFmtId="164" fontId="29" fillId="3" borderId="35" xfId="0" applyNumberFormat="1" applyFont="1" applyFill="1" applyBorder="1" applyAlignment="1">
      <alignment vertical="center" wrapText="1"/>
    </xf>
    <xf numFmtId="0" fontId="37" fillId="4" borderId="6" xfId="0" applyFont="1" applyFill="1" applyBorder="1" applyAlignment="1">
      <alignment vertical="center"/>
    </xf>
    <xf numFmtId="0" fontId="37" fillId="4" borderId="7" xfId="0" applyFont="1" applyFill="1" applyBorder="1" applyAlignment="1">
      <alignment vertical="center"/>
    </xf>
    <xf numFmtId="164" fontId="12" fillId="24" borderId="6" xfId="0" applyNumberFormat="1" applyFont="1" applyFill="1" applyBorder="1" applyAlignment="1">
      <alignment horizontal="center" wrapText="1"/>
    </xf>
    <xf numFmtId="164" fontId="28" fillId="24" borderId="7" xfId="0" applyNumberFormat="1" applyFont="1" applyFill="1" applyBorder="1" applyAlignment="1">
      <alignment vertical="center" wrapText="1"/>
    </xf>
    <xf numFmtId="164" fontId="21" fillId="24" borderId="6" xfId="0" applyNumberFormat="1" applyFont="1" applyFill="1" applyBorder="1" applyAlignment="1">
      <alignment horizontal="center" wrapText="1"/>
    </xf>
    <xf numFmtId="164" fontId="12" fillId="19" borderId="6" xfId="0" applyNumberFormat="1" applyFont="1" applyFill="1" applyBorder="1" applyAlignment="1">
      <alignment horizontal="center" wrapText="1"/>
    </xf>
    <xf numFmtId="164" fontId="28" fillId="19" borderId="7" xfId="0" applyNumberFormat="1" applyFont="1" applyFill="1" applyBorder="1" applyAlignment="1">
      <alignment vertical="center" wrapText="1"/>
    </xf>
    <xf numFmtId="164" fontId="12" fillId="21" borderId="6" xfId="0" applyNumberFormat="1" applyFont="1" applyFill="1" applyBorder="1" applyAlignment="1">
      <alignment horizontal="center" wrapText="1"/>
    </xf>
    <xf numFmtId="164" fontId="28" fillId="21" borderId="7" xfId="0" applyNumberFormat="1" applyFont="1" applyFill="1" applyBorder="1" applyAlignment="1">
      <alignment vertical="center" wrapText="1"/>
    </xf>
    <xf numFmtId="164" fontId="12" fillId="21" borderId="6" xfId="0" applyNumberFormat="1" applyFont="1" applyFill="1" applyBorder="1" applyAlignment="1">
      <alignment horizontal="right" wrapText="1"/>
    </xf>
    <xf numFmtId="164" fontId="13" fillId="21" borderId="6" xfId="0" applyNumberFormat="1" applyFont="1" applyFill="1" applyBorder="1" applyAlignment="1">
      <alignment horizontal="right" wrapText="1"/>
    </xf>
    <xf numFmtId="164" fontId="29" fillId="21" borderId="7" xfId="0" applyNumberFormat="1" applyFont="1" applyFill="1" applyBorder="1" applyAlignment="1">
      <alignment vertical="center" wrapText="1"/>
    </xf>
    <xf numFmtId="164" fontId="12" fillId="8" borderId="6" xfId="0" applyNumberFormat="1" applyFont="1" applyFill="1" applyBorder="1" applyAlignment="1">
      <alignment horizontal="right" wrapText="1"/>
    </xf>
    <xf numFmtId="164" fontId="28" fillId="8" borderId="7" xfId="0" applyNumberFormat="1" applyFont="1" applyFill="1" applyBorder="1" applyAlignment="1">
      <alignment vertical="center" wrapText="1"/>
    </xf>
    <xf numFmtId="165" fontId="13" fillId="3" borderId="6" xfId="1" applyNumberFormat="1" applyFont="1" applyFill="1" applyBorder="1" applyAlignment="1">
      <alignment horizontal="center" vertical="center" wrapText="1"/>
    </xf>
    <xf numFmtId="164" fontId="29" fillId="3" borderId="7" xfId="0" applyNumberFormat="1" applyFont="1" applyFill="1" applyBorder="1" applyAlignment="1">
      <alignment vertical="center" wrapText="1"/>
    </xf>
    <xf numFmtId="164" fontId="12" fillId="8" borderId="6" xfId="0" applyNumberFormat="1" applyFont="1" applyFill="1" applyBorder="1" applyAlignment="1">
      <alignment horizontal="center" wrapText="1"/>
    </xf>
    <xf numFmtId="164" fontId="12" fillId="5" borderId="6" xfId="0" applyNumberFormat="1" applyFont="1" applyFill="1" applyBorder="1" applyAlignment="1">
      <alignment horizontal="center" wrapText="1"/>
    </xf>
    <xf numFmtId="164" fontId="28" fillId="5" borderId="7" xfId="0" applyNumberFormat="1" applyFont="1" applyFill="1" applyBorder="1" applyAlignment="1">
      <alignment vertical="center" wrapText="1"/>
    </xf>
    <xf numFmtId="164" fontId="13" fillId="5" borderId="6" xfId="0" applyNumberFormat="1" applyFont="1" applyFill="1" applyBorder="1" applyAlignment="1">
      <alignment horizontal="center" wrapText="1"/>
    </xf>
    <xf numFmtId="164" fontId="29" fillId="5" borderId="7" xfId="0" applyNumberFormat="1" applyFont="1" applyFill="1" applyBorder="1" applyAlignment="1">
      <alignment vertical="center" wrapText="1"/>
    </xf>
    <xf numFmtId="164" fontId="13" fillId="3" borderId="6" xfId="0" applyNumberFormat="1" applyFont="1" applyFill="1" applyBorder="1" applyAlignment="1">
      <alignment horizontal="center" wrapText="1"/>
    </xf>
    <xf numFmtId="164" fontId="13" fillId="3" borderId="27" xfId="0" applyNumberFormat="1" applyFont="1" applyFill="1" applyBorder="1" applyAlignment="1">
      <alignment horizontal="center" wrapText="1"/>
    </xf>
    <xf numFmtId="164" fontId="29" fillId="3" borderId="26" xfId="0" applyNumberFormat="1" applyFont="1" applyFill="1" applyBorder="1" applyAlignment="1">
      <alignment vertical="center" wrapText="1"/>
    </xf>
    <xf numFmtId="164" fontId="13" fillId="3" borderId="18" xfId="0" applyNumberFormat="1" applyFont="1" applyFill="1" applyBorder="1" applyAlignment="1">
      <alignment horizontal="center" wrapText="1"/>
    </xf>
    <xf numFmtId="164" fontId="29" fillId="3" borderId="1" xfId="0" applyNumberFormat="1" applyFont="1" applyFill="1" applyBorder="1" applyAlignment="1">
      <alignment vertical="center" wrapText="1"/>
    </xf>
    <xf numFmtId="0" fontId="29" fillId="3" borderId="10" xfId="0" applyFont="1" applyFill="1" applyBorder="1" applyAlignment="1">
      <alignment horizontal="center" wrapText="1"/>
    </xf>
    <xf numFmtId="0" fontId="29" fillId="3" borderId="1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164" fontId="28" fillId="23" borderId="10" xfId="1" applyNumberFormat="1" applyFont="1" applyFill="1" applyBorder="1" applyAlignment="1" applyProtection="1">
      <alignment horizontal="left" vertical="center" wrapText="1"/>
      <protection locked="0"/>
    </xf>
    <xf numFmtId="164" fontId="29" fillId="22" borderId="10" xfId="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164" fontId="28" fillId="3" borderId="25" xfId="0" applyNumberFormat="1" applyFont="1" applyFill="1" applyBorder="1" applyAlignment="1">
      <alignment horizontal="center" vertical="center" wrapText="1"/>
    </xf>
    <xf numFmtId="164" fontId="28" fillId="3" borderId="20" xfId="0" applyNumberFormat="1" applyFont="1" applyFill="1" applyBorder="1" applyAlignment="1">
      <alignment horizontal="center" vertical="center" wrapText="1"/>
    </xf>
    <xf numFmtId="49" fontId="28" fillId="3" borderId="27" xfId="0" applyNumberFormat="1" applyFont="1" applyFill="1" applyBorder="1" applyAlignment="1">
      <alignment horizontal="center" vertical="center" wrapText="1"/>
    </xf>
    <xf numFmtId="49" fontId="28" fillId="3" borderId="9" xfId="0" applyNumberFormat="1" applyFont="1" applyFill="1" applyBorder="1" applyAlignment="1">
      <alignment horizontal="center" vertical="center" wrapText="1"/>
    </xf>
    <xf numFmtId="0" fontId="28" fillId="3" borderId="25" xfId="0" applyFont="1" applyFill="1" applyBorder="1" applyAlignment="1">
      <alignment horizontal="center" wrapText="1"/>
    </xf>
    <xf numFmtId="0" fontId="28" fillId="3" borderId="20" xfId="0" applyFont="1" applyFill="1" applyBorder="1" applyAlignment="1">
      <alignment horizontal="center" wrapText="1"/>
    </xf>
    <xf numFmtId="164" fontId="28" fillId="3" borderId="25" xfId="0" applyNumberFormat="1" applyFont="1" applyFill="1" applyBorder="1" applyAlignment="1">
      <alignment horizontal="right" vertical="center" wrapText="1"/>
    </xf>
    <xf numFmtId="164" fontId="28" fillId="3" borderId="20" xfId="0" applyNumberFormat="1" applyFont="1" applyFill="1" applyBorder="1" applyAlignment="1">
      <alignment horizontal="right" vertical="center" wrapText="1"/>
    </xf>
    <xf numFmtId="164" fontId="28" fillId="16" borderId="26" xfId="0" applyNumberFormat="1" applyFont="1" applyFill="1" applyBorder="1" applyAlignment="1">
      <alignment horizontal="right" vertical="center" wrapText="1"/>
    </xf>
    <xf numFmtId="164" fontId="28" fillId="16" borderId="23" xfId="0" applyNumberFormat="1" applyFont="1" applyFill="1" applyBorder="1" applyAlignment="1">
      <alignment horizontal="right" vertical="center" wrapText="1"/>
    </xf>
    <xf numFmtId="164" fontId="11" fillId="0" borderId="0" xfId="1" applyNumberFormat="1" applyFont="1" applyAlignment="1">
      <alignment horizontal="left" wrapText="1"/>
    </xf>
    <xf numFmtId="164" fontId="11" fillId="0" borderId="0" xfId="1" applyNumberFormat="1" applyFont="1" applyBorder="1" applyAlignment="1">
      <alignment horizontal="left" wrapText="1"/>
    </xf>
    <xf numFmtId="0" fontId="27" fillId="6" borderId="16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 wrapText="1"/>
    </xf>
    <xf numFmtId="0" fontId="28" fillId="3" borderId="25" xfId="0" applyFont="1" applyFill="1" applyBorder="1" applyAlignment="1">
      <alignment horizontal="center" vertical="center" wrapText="1"/>
    </xf>
    <xf numFmtId="0" fontId="28" fillId="3" borderId="20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0" fontId="30" fillId="0" borderId="0" xfId="0" applyFont="1" applyAlignment="1">
      <alignment horizontal="left" wrapText="1"/>
    </xf>
    <xf numFmtId="49" fontId="31" fillId="3" borderId="6" xfId="0" applyNumberFormat="1" applyFont="1" applyFill="1" applyBorder="1" applyAlignment="1">
      <alignment horizontal="center" wrapText="1"/>
    </xf>
    <xf numFmtId="49" fontId="31" fillId="3" borderId="10" xfId="0" applyNumberFormat="1" applyFont="1" applyFill="1" applyBorder="1" applyAlignment="1">
      <alignment horizontal="center" wrapText="1"/>
    </xf>
    <xf numFmtId="164" fontId="3" fillId="0" borderId="0" xfId="1" applyNumberFormat="1" applyFont="1" applyAlignment="1">
      <alignment horizontal="left" wrapText="1"/>
    </xf>
    <xf numFmtId="0" fontId="27" fillId="6" borderId="11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17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25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Border="1" applyAlignment="1">
      <alignment horizontal="center" wrapText="1"/>
    </xf>
    <xf numFmtId="0" fontId="29" fillId="3" borderId="1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164" fontId="4" fillId="0" borderId="0" xfId="1" applyNumberFormat="1" applyFont="1" applyAlignment="1">
      <alignment horizontal="left" wrapText="1"/>
    </xf>
    <xf numFmtId="0" fontId="27" fillId="4" borderId="10" xfId="0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27" fillId="4" borderId="16" xfId="0" applyFont="1" applyFill="1" applyBorder="1" applyAlignment="1">
      <alignment horizontal="center" vertical="center" wrapText="1"/>
    </xf>
    <xf numFmtId="0" fontId="27" fillId="4" borderId="17" xfId="0" applyFont="1" applyFill="1" applyBorder="1" applyAlignment="1">
      <alignment horizontal="center" vertical="center" wrapText="1"/>
    </xf>
    <xf numFmtId="0" fontId="27" fillId="4" borderId="11" xfId="0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 wrapText="1"/>
    </xf>
    <xf numFmtId="49" fontId="28" fillId="3" borderId="6" xfId="0" applyNumberFormat="1" applyFont="1" applyFill="1" applyBorder="1" applyAlignment="1">
      <alignment horizontal="center" vertical="center" wrapText="1"/>
    </xf>
    <xf numFmtId="0" fontId="32" fillId="0" borderId="10" xfId="0" applyFont="1" applyBorder="1"/>
    <xf numFmtId="164" fontId="12" fillId="3" borderId="25" xfId="0" applyNumberFormat="1" applyFont="1" applyFill="1" applyBorder="1" applyAlignment="1">
      <alignment horizontal="center" vertical="center" wrapText="1"/>
    </xf>
    <xf numFmtId="164" fontId="12" fillId="3" borderId="20" xfId="0" applyNumberFormat="1" applyFont="1" applyFill="1" applyBorder="1" applyAlignment="1">
      <alignment horizontal="center" vertical="center" wrapText="1"/>
    </xf>
    <xf numFmtId="49" fontId="14" fillId="3" borderId="34" xfId="0" applyNumberFormat="1" applyFont="1" applyFill="1" applyBorder="1" applyAlignment="1">
      <alignment horizontal="center" wrapText="1"/>
    </xf>
    <xf numFmtId="49" fontId="14" fillId="3" borderId="13" xfId="0" applyNumberFormat="1" applyFont="1" applyFill="1" applyBorder="1" applyAlignment="1">
      <alignment horizontal="center" wrapText="1"/>
    </xf>
    <xf numFmtId="0" fontId="8" fillId="17" borderId="16" xfId="0" applyFont="1" applyFill="1" applyBorder="1" applyAlignment="1">
      <alignment horizontal="center" vertical="center" wrapText="1"/>
    </xf>
    <xf numFmtId="0" fontId="8" fillId="17" borderId="10" xfId="0" applyFont="1" applyFill="1" applyBorder="1" applyAlignment="1">
      <alignment horizontal="center" wrapText="1"/>
    </xf>
    <xf numFmtId="0" fontId="8" fillId="17" borderId="11" xfId="0" applyFont="1" applyFill="1" applyBorder="1" applyAlignment="1">
      <alignment horizontal="center" vertical="center" wrapText="1"/>
    </xf>
    <xf numFmtId="0" fontId="8" fillId="17" borderId="6" xfId="0" applyFont="1" applyFill="1" applyBorder="1" applyAlignment="1">
      <alignment horizontal="center" vertical="center" wrapText="1"/>
    </xf>
    <xf numFmtId="0" fontId="8" fillId="17" borderId="10" xfId="0" applyFont="1" applyFill="1" applyBorder="1" applyAlignment="1">
      <alignment horizontal="center" vertical="center" wrapText="1"/>
    </xf>
    <xf numFmtId="164" fontId="12" fillId="3" borderId="25" xfId="0" applyNumberFormat="1" applyFont="1" applyFill="1" applyBorder="1" applyAlignment="1">
      <alignment horizontal="center" wrapText="1"/>
    </xf>
    <xf numFmtId="164" fontId="12" fillId="3" borderId="20" xfId="0" applyNumberFormat="1" applyFont="1" applyFill="1" applyBorder="1" applyAlignment="1">
      <alignment horizontal="center" wrapText="1"/>
    </xf>
    <xf numFmtId="49" fontId="12" fillId="3" borderId="27" xfId="0" applyNumberFormat="1" applyFont="1" applyFill="1" applyBorder="1" applyAlignment="1">
      <alignment horizontal="center" vertical="center" wrapText="1"/>
    </xf>
    <xf numFmtId="49" fontId="12" fillId="3" borderId="9" xfId="0" applyNumberFormat="1" applyFont="1" applyFill="1" applyBorder="1" applyAlignment="1">
      <alignment horizontal="center" vertical="center" wrapText="1"/>
    </xf>
    <xf numFmtId="164" fontId="28" fillId="3" borderId="43" xfId="0" applyNumberFormat="1" applyFont="1" applyFill="1" applyBorder="1" applyAlignment="1">
      <alignment horizontal="right" vertical="center" wrapText="1"/>
    </xf>
    <xf numFmtId="164" fontId="28" fillId="3" borderId="21" xfId="0" applyNumberFormat="1" applyFont="1" applyFill="1" applyBorder="1" applyAlignment="1">
      <alignment horizontal="right" vertical="center" wrapText="1"/>
    </xf>
    <xf numFmtId="0" fontId="7" fillId="17" borderId="30" xfId="0" applyFont="1" applyFill="1" applyBorder="1" applyAlignment="1">
      <alignment horizontal="center" vertical="center" wrapText="1"/>
    </xf>
    <xf numFmtId="0" fontId="7" fillId="17" borderId="21" xfId="0" applyFont="1" applyFill="1" applyBorder="1" applyAlignment="1">
      <alignment horizontal="center" vertical="center" wrapText="1"/>
    </xf>
    <xf numFmtId="0" fontId="37" fillId="4" borderId="37" xfId="0" applyFont="1" applyFill="1" applyBorder="1" applyAlignment="1">
      <alignment horizontal="center" vertical="center"/>
    </xf>
    <xf numFmtId="0" fontId="37" fillId="4" borderId="32" xfId="0" applyFont="1" applyFill="1" applyBorder="1" applyAlignment="1">
      <alignment horizontal="center" vertical="center"/>
    </xf>
    <xf numFmtId="0" fontId="37" fillId="4" borderId="45" xfId="0" applyFont="1" applyFill="1" applyBorder="1" applyAlignment="1">
      <alignment horizontal="center" vertical="center"/>
    </xf>
    <xf numFmtId="0" fontId="37" fillId="4" borderId="4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37" fillId="4" borderId="38" xfId="0" applyFont="1" applyFill="1" applyBorder="1" applyAlignment="1">
      <alignment horizontal="center" vertical="center"/>
    </xf>
    <xf numFmtId="0" fontId="37" fillId="4" borderId="3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164" fontId="12" fillId="3" borderId="27" xfId="0" applyNumberFormat="1" applyFont="1" applyFill="1" applyBorder="1" applyAlignment="1">
      <alignment horizontal="center" vertical="center" wrapText="1"/>
    </xf>
    <xf numFmtId="164" fontId="12" fillId="3" borderId="9" xfId="0" applyNumberFormat="1" applyFont="1" applyFill="1" applyBorder="1" applyAlignment="1">
      <alignment horizontal="center" vertical="center" wrapText="1"/>
    </xf>
    <xf numFmtId="164" fontId="28" fillId="3" borderId="26" xfId="0" applyNumberFormat="1" applyFont="1" applyFill="1" applyBorder="1" applyAlignment="1">
      <alignment horizontal="right" vertical="center" wrapText="1"/>
    </xf>
    <xf numFmtId="164" fontId="28" fillId="3" borderId="23" xfId="0" applyNumberFormat="1" applyFont="1" applyFill="1" applyBorder="1" applyAlignment="1">
      <alignment horizontal="right" vertical="center" wrapText="1"/>
    </xf>
    <xf numFmtId="164" fontId="28" fillId="3" borderId="44" xfId="0" applyNumberFormat="1" applyFont="1" applyFill="1" applyBorder="1" applyAlignment="1">
      <alignment horizontal="right" vertical="center" wrapText="1"/>
    </xf>
    <xf numFmtId="164" fontId="28" fillId="3" borderId="14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6" fillId="6" borderId="10" xfId="0" applyFont="1" applyFill="1" applyBorder="1" applyAlignment="1">
      <alignment horizontal="center" vertical="center" wrapText="1"/>
    </xf>
    <xf numFmtId="164" fontId="12" fillId="3" borderId="10" xfId="0" applyNumberFormat="1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49" fontId="12" fillId="3" borderId="10" xfId="0" applyNumberFormat="1" applyFont="1" applyFill="1" applyBorder="1" applyAlignment="1">
      <alignment horizontal="center" vertical="center" wrapText="1"/>
    </xf>
    <xf numFmtId="0" fontId="29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49" fontId="14" fillId="3" borderId="10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right" wrapText="1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49" fontId="17" fillId="0" borderId="38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49" fontId="19" fillId="0" borderId="37" xfId="0" applyNumberFormat="1" applyFont="1" applyBorder="1" applyAlignment="1">
      <alignment horizontal="center" vertical="center"/>
    </xf>
    <xf numFmtId="49" fontId="19" fillId="0" borderId="32" xfId="0" applyNumberFormat="1" applyFont="1" applyBorder="1" applyAlignment="1">
      <alignment horizontal="center" vertical="center"/>
    </xf>
    <xf numFmtId="49" fontId="19" fillId="0" borderId="33" xfId="0" applyNumberFormat="1" applyFont="1" applyBorder="1" applyAlignment="1">
      <alignment horizontal="center" vertical="center"/>
    </xf>
    <xf numFmtId="0" fontId="19" fillId="0" borderId="31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49" fontId="19" fillId="0" borderId="38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164" fontId="19" fillId="0" borderId="31" xfId="0" applyNumberFormat="1" applyFont="1" applyBorder="1" applyAlignment="1">
      <alignment horizontal="center" vertical="center"/>
    </xf>
    <xf numFmtId="164" fontId="19" fillId="0" borderId="32" xfId="0" applyNumberFormat="1" applyFont="1" applyBorder="1" applyAlignment="1">
      <alignment horizontal="center" vertical="center"/>
    </xf>
    <xf numFmtId="164" fontId="19" fillId="0" borderId="33" xfId="0" applyNumberFormat="1" applyFont="1" applyBorder="1" applyAlignment="1">
      <alignment horizontal="center" vertical="center"/>
    </xf>
    <xf numFmtId="49" fontId="17" fillId="0" borderId="34" xfId="0" applyNumberFormat="1" applyFont="1" applyBorder="1" applyAlignment="1">
      <alignment horizontal="center" vertical="center"/>
    </xf>
    <xf numFmtId="49" fontId="17" fillId="0" borderId="35" xfId="0" applyNumberFormat="1" applyFont="1" applyBorder="1" applyAlignment="1">
      <alignment horizontal="center" vertical="center"/>
    </xf>
    <xf numFmtId="49" fontId="17" fillId="0" borderId="13" xfId="0" applyNumberFormat="1" applyFont="1" applyBorder="1" applyAlignment="1">
      <alignment horizontal="center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49" fontId="19" fillId="0" borderId="39" xfId="0" applyNumberFormat="1" applyFont="1" applyBorder="1" applyAlignment="1">
      <alignment horizontal="center" vertical="center"/>
    </xf>
    <xf numFmtId="49" fontId="19" fillId="0" borderId="40" xfId="0" applyNumberFormat="1" applyFont="1" applyBorder="1" applyAlignment="1">
      <alignment horizontal="center" vertical="center"/>
    </xf>
    <xf numFmtId="49" fontId="19" fillId="0" borderId="41" xfId="0" applyNumberFormat="1" applyFont="1" applyBorder="1" applyAlignment="1">
      <alignment horizontal="center" vertical="center"/>
    </xf>
    <xf numFmtId="0" fontId="19" fillId="0" borderId="42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164" fontId="19" fillId="0" borderId="42" xfId="0" applyNumberFormat="1" applyFont="1" applyBorder="1" applyAlignment="1">
      <alignment horizontal="center" vertical="center"/>
    </xf>
    <xf numFmtId="164" fontId="19" fillId="0" borderId="40" xfId="0" applyNumberFormat="1" applyFont="1" applyBorder="1" applyAlignment="1">
      <alignment horizontal="center" vertical="center"/>
    </xf>
    <xf numFmtId="164" fontId="19" fillId="0" borderId="41" xfId="0" applyNumberFormat="1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164" fontId="17" fillId="0" borderId="12" xfId="0" applyNumberFormat="1" applyFont="1" applyBorder="1" applyAlignment="1">
      <alignment horizontal="center" vertical="center"/>
    </xf>
    <xf numFmtId="164" fontId="17" fillId="0" borderId="4" xfId="0" applyNumberFormat="1" applyFont="1" applyBorder="1" applyAlignment="1">
      <alignment horizontal="center" vertical="center"/>
    </xf>
    <xf numFmtId="164" fontId="17" fillId="0" borderId="8" xfId="0" applyNumberFormat="1" applyFont="1" applyBorder="1" applyAlignment="1">
      <alignment horizontal="center" vertical="center"/>
    </xf>
    <xf numFmtId="0" fontId="19" fillId="0" borderId="31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 wrapText="1"/>
    </xf>
    <xf numFmtId="0" fontId="19" fillId="0" borderId="42" xfId="0" applyFont="1" applyBorder="1" applyAlignment="1">
      <alignment horizontal="left" vertical="center" wrapText="1"/>
    </xf>
    <xf numFmtId="0" fontId="19" fillId="0" borderId="40" xfId="0" applyFont="1" applyBorder="1" applyAlignment="1">
      <alignment horizontal="left" vertical="center" wrapText="1"/>
    </xf>
    <xf numFmtId="0" fontId="19" fillId="0" borderId="41" xfId="0" applyFont="1" applyBorder="1" applyAlignment="1">
      <alignment horizontal="left" vertical="center" wrapText="1"/>
    </xf>
    <xf numFmtId="164" fontId="19" fillId="0" borderId="36" xfId="0" applyNumberFormat="1" applyFont="1" applyBorder="1" applyAlignment="1">
      <alignment horizontal="center" vertical="center"/>
    </xf>
    <xf numFmtId="164" fontId="19" fillId="0" borderId="35" xfId="0" applyNumberFormat="1" applyFont="1" applyBorder="1" applyAlignment="1">
      <alignment horizontal="center" vertical="center"/>
    </xf>
    <xf numFmtId="164" fontId="19" fillId="0" borderId="13" xfId="0" applyNumberFormat="1" applyFont="1" applyBorder="1" applyAlignment="1">
      <alignment horizontal="center" vertical="center"/>
    </xf>
    <xf numFmtId="164" fontId="19" fillId="0" borderId="12" xfId="0" applyNumberFormat="1" applyFont="1" applyBorder="1" applyAlignment="1">
      <alignment horizontal="center" vertical="center"/>
    </xf>
    <xf numFmtId="49" fontId="19" fillId="0" borderId="34" xfId="0" applyNumberFormat="1" applyFont="1" applyBorder="1" applyAlignment="1">
      <alignment horizontal="center" vertical="center"/>
    </xf>
    <xf numFmtId="49" fontId="19" fillId="0" borderId="35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0" fontId="19" fillId="0" borderId="36" xfId="0" applyFont="1" applyBorder="1" applyAlignment="1">
      <alignment horizontal="left" vertical="center" wrapText="1"/>
    </xf>
    <xf numFmtId="0" fontId="19" fillId="0" borderId="35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49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164" fontId="17" fillId="0" borderId="10" xfId="0" applyNumberFormat="1" applyFont="1" applyBorder="1" applyAlignment="1">
      <alignment horizontal="center" vertical="center"/>
    </xf>
    <xf numFmtId="49" fontId="17" fillId="11" borderId="10" xfId="0" applyNumberFormat="1" applyFont="1" applyFill="1" applyBorder="1" applyAlignment="1">
      <alignment horizontal="center" vertical="center"/>
    </xf>
    <xf numFmtId="0" fontId="17" fillId="11" borderId="10" xfId="0" applyFont="1" applyFill="1" applyBorder="1" applyAlignment="1">
      <alignment vertical="center"/>
    </xf>
    <xf numFmtId="164" fontId="17" fillId="11" borderId="10" xfId="0" applyNumberFormat="1" applyFont="1" applyFill="1" applyBorder="1" applyAlignment="1">
      <alignment horizontal="center" vertical="center"/>
    </xf>
    <xf numFmtId="49" fontId="19" fillId="11" borderId="10" xfId="0" applyNumberFormat="1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vertical="center"/>
    </xf>
    <xf numFmtId="164" fontId="19" fillId="11" borderId="10" xfId="0" applyNumberFormat="1" applyFont="1" applyFill="1" applyBorder="1" applyAlignment="1">
      <alignment horizontal="center" vertical="center"/>
    </xf>
    <xf numFmtId="0" fontId="17" fillId="0" borderId="10" xfId="0" applyNumberFormat="1" applyFont="1" applyBorder="1" applyAlignment="1">
      <alignment vertical="center" wrapText="1"/>
    </xf>
    <xf numFmtId="0" fontId="17" fillId="11" borderId="10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right" vertical="center"/>
    </xf>
    <xf numFmtId="49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164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</cellXfs>
  <cellStyles count="2">
    <cellStyle name="TableStyleLight1" xfId="1"/>
    <cellStyle name="Обычный" xfId="0" builtinId="0"/>
  </cellStyles>
  <dxfs count="0"/>
  <tableStyles count="0" defaultTableStyle="TableStyleMedium2" defaultPivotStyle="PivotStyleLight16"/>
  <colors>
    <mruColors>
      <color rgb="FFFFFFCD"/>
      <color rgb="FFF0FFCD"/>
      <color rgb="FFFDEFFF"/>
      <color rgb="FFFEFFE5"/>
      <color rgb="FFFEE6F6"/>
      <color rgb="FFFFFF99"/>
      <color rgb="FFFCDB88"/>
      <color rgb="FFF9F9F9"/>
      <color rgb="FFD9FFF2"/>
      <color rgb="FFF9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tabSelected="1" view="pageBreakPreview" zoomScaleNormal="150" zoomScaleSheetLayoutView="100" workbookViewId="0">
      <selection activeCell="K14" sqref="K14:M14"/>
    </sheetView>
  </sheetViews>
  <sheetFormatPr defaultColWidth="9.140625" defaultRowHeight="15" outlineLevelRow="3" x14ac:dyDescent="0.25"/>
  <cols>
    <col min="1" max="1" width="12.7109375" style="1" customWidth="1"/>
    <col min="2" max="2" width="65.140625" style="5" customWidth="1"/>
    <col min="3" max="3" width="7.140625" style="1" customWidth="1"/>
    <col min="4" max="4" width="6.42578125" style="1" customWidth="1"/>
    <col min="5" max="5" width="5.7109375" style="1" customWidth="1"/>
    <col min="6" max="6" width="7.7109375" style="1" customWidth="1"/>
    <col min="7" max="7" width="7.85546875" style="1" customWidth="1"/>
    <col min="8" max="13" width="12.7109375" style="1" customWidth="1"/>
    <col min="14" max="16384" width="9.140625" style="1"/>
  </cols>
  <sheetData>
    <row r="1" spans="1:17" ht="21" customHeight="1" x14ac:dyDescent="0.25">
      <c r="A1" s="386" t="s">
        <v>181</v>
      </c>
      <c r="B1" s="386"/>
      <c r="C1" s="386"/>
      <c r="D1" s="386"/>
      <c r="E1" s="386"/>
      <c r="H1" s="387" t="s">
        <v>229</v>
      </c>
      <c r="I1" s="387"/>
      <c r="J1" s="387"/>
      <c r="K1" s="387"/>
      <c r="L1" s="387"/>
      <c r="M1" s="387"/>
    </row>
    <row r="2" spans="1:17" ht="15" customHeight="1" x14ac:dyDescent="0.25">
      <c r="B2" s="32"/>
      <c r="H2" s="387" t="s">
        <v>0</v>
      </c>
      <c r="I2" s="387"/>
      <c r="J2" s="387"/>
      <c r="K2" s="387"/>
      <c r="L2" s="387"/>
      <c r="M2" s="387"/>
    </row>
    <row r="3" spans="1:17" ht="15" customHeight="1" x14ac:dyDescent="0.25">
      <c r="B3" s="32"/>
      <c r="H3" s="387" t="s">
        <v>1</v>
      </c>
      <c r="I3" s="387"/>
      <c r="J3" s="387"/>
      <c r="K3" s="387"/>
      <c r="L3" s="387"/>
      <c r="M3" s="387"/>
    </row>
    <row r="4" spans="1:17" ht="15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7" s="19" customFormat="1" ht="25.15" customHeight="1" x14ac:dyDescent="0.25">
      <c r="A5" s="384"/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1"/>
    </row>
    <row r="6" spans="1:17" ht="18.75" x14ac:dyDescent="0.3">
      <c r="A6" s="385" t="s">
        <v>45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</row>
    <row r="7" spans="1:17" ht="27.75" customHeight="1" x14ac:dyDescent="0.25">
      <c r="A7" s="383" t="s">
        <v>182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</row>
    <row r="8" spans="1:17" ht="18.75" customHeight="1" x14ac:dyDescent="0.25">
      <c r="A8" s="356" t="s">
        <v>220</v>
      </c>
      <c r="B8" s="356"/>
      <c r="C8" s="356"/>
      <c r="D8" s="356"/>
      <c r="E8" s="356"/>
      <c r="F8" s="356"/>
      <c r="G8" s="356"/>
      <c r="H8" s="356"/>
      <c r="I8" s="71"/>
      <c r="J8" s="356" t="s">
        <v>219</v>
      </c>
      <c r="K8" s="356"/>
      <c r="L8" s="356"/>
      <c r="M8" s="356"/>
      <c r="N8" s="356"/>
      <c r="O8" s="356"/>
      <c r="P8" s="356"/>
      <c r="Q8" s="356"/>
    </row>
    <row r="9" spans="1:17" ht="18.75" customHeight="1" x14ac:dyDescent="0.25">
      <c r="A9" s="357" t="s">
        <v>46</v>
      </c>
      <c r="B9" s="357"/>
      <c r="C9" s="357"/>
      <c r="D9" s="357"/>
      <c r="E9" s="357"/>
      <c r="F9" s="357"/>
      <c r="G9" s="357"/>
      <c r="H9" s="357"/>
      <c r="I9" s="71"/>
      <c r="J9" s="357" t="s">
        <v>230</v>
      </c>
      <c r="K9" s="357"/>
      <c r="L9" s="357"/>
      <c r="M9" s="357"/>
      <c r="N9" s="357"/>
      <c r="O9" s="357"/>
      <c r="P9" s="357"/>
      <c r="Q9" s="357"/>
    </row>
    <row r="10" spans="1:17" ht="21.75" customHeight="1" x14ac:dyDescent="0.25">
      <c r="A10" s="357" t="s">
        <v>103</v>
      </c>
      <c r="B10" s="357"/>
      <c r="C10" s="357"/>
      <c r="D10" s="357"/>
      <c r="E10" s="357"/>
      <c r="F10" s="357"/>
      <c r="G10" s="357"/>
      <c r="H10" s="357"/>
      <c r="I10" s="71"/>
      <c r="J10" s="357" t="s">
        <v>396</v>
      </c>
      <c r="K10" s="357"/>
      <c r="L10" s="357"/>
      <c r="M10" s="357"/>
      <c r="N10" s="357"/>
      <c r="O10" s="357"/>
      <c r="P10" s="357"/>
      <c r="Q10" s="357"/>
    </row>
    <row r="11" spans="1:17" ht="24" customHeight="1" x14ac:dyDescent="0.25">
      <c r="A11" s="357" t="s">
        <v>148</v>
      </c>
      <c r="B11" s="357"/>
      <c r="C11" s="357"/>
      <c r="D11" s="357"/>
      <c r="E11" s="357"/>
      <c r="F11" s="357"/>
      <c r="G11" s="357"/>
      <c r="H11" s="357"/>
      <c r="I11" s="71"/>
      <c r="J11" s="357" t="s">
        <v>149</v>
      </c>
      <c r="K11" s="357"/>
      <c r="L11" s="357"/>
      <c r="M11" s="357"/>
      <c r="N11" s="357"/>
      <c r="O11" s="357"/>
      <c r="P11" s="357"/>
      <c r="Q11" s="357"/>
    </row>
    <row r="12" spans="1:17" ht="24" customHeight="1" x14ac:dyDescent="0.25">
      <c r="A12" s="167" t="s">
        <v>105</v>
      </c>
      <c r="B12" s="72"/>
      <c r="C12" s="72"/>
      <c r="D12" s="72"/>
      <c r="E12" s="72"/>
      <c r="F12" s="72"/>
      <c r="G12" s="72"/>
      <c r="H12" s="72"/>
      <c r="I12" s="71"/>
      <c r="J12" s="167" t="s">
        <v>105</v>
      </c>
      <c r="K12" s="72"/>
      <c r="L12" s="72"/>
      <c r="M12" s="72"/>
      <c r="N12" s="72"/>
      <c r="O12" s="72"/>
      <c r="P12" s="72"/>
      <c r="Q12" s="72"/>
    </row>
    <row r="13" spans="1:17" ht="21" customHeight="1" thickBot="1" x14ac:dyDescent="0.3">
      <c r="A13" s="166"/>
      <c r="B13" s="166"/>
      <c r="C13" s="166"/>
      <c r="D13" s="166"/>
      <c r="E13" s="166"/>
      <c r="F13" s="166"/>
      <c r="G13" s="166"/>
      <c r="H13" s="22"/>
      <c r="M13" s="67"/>
    </row>
    <row r="14" spans="1:17" x14ac:dyDescent="0.25">
      <c r="A14" s="380" t="s">
        <v>2</v>
      </c>
      <c r="B14" s="370" t="s">
        <v>3</v>
      </c>
      <c r="C14" s="370" t="s">
        <v>4</v>
      </c>
      <c r="D14" s="370" t="s">
        <v>5</v>
      </c>
      <c r="E14" s="370"/>
      <c r="F14" s="370" t="s">
        <v>6</v>
      </c>
      <c r="G14" s="370" t="s">
        <v>7</v>
      </c>
      <c r="H14" s="370" t="s">
        <v>221</v>
      </c>
      <c r="I14" s="370" t="s">
        <v>222</v>
      </c>
      <c r="J14" s="370" t="s">
        <v>223</v>
      </c>
      <c r="K14" s="370" t="s">
        <v>182</v>
      </c>
      <c r="L14" s="370"/>
      <c r="M14" s="382"/>
    </row>
    <row r="15" spans="1:17" ht="48" customHeight="1" x14ac:dyDescent="0.25">
      <c r="A15" s="381"/>
      <c r="B15" s="371"/>
      <c r="C15" s="371"/>
      <c r="D15" s="371"/>
      <c r="E15" s="371"/>
      <c r="F15" s="371"/>
      <c r="G15" s="371"/>
      <c r="H15" s="371"/>
      <c r="I15" s="371"/>
      <c r="J15" s="371"/>
      <c r="K15" s="371" t="s">
        <v>184</v>
      </c>
      <c r="L15" s="371"/>
      <c r="M15" s="82" t="s">
        <v>224</v>
      </c>
    </row>
    <row r="16" spans="1:17" ht="18" customHeight="1" x14ac:dyDescent="0.25">
      <c r="A16" s="381"/>
      <c r="B16" s="371"/>
      <c r="C16" s="83" t="s">
        <v>88</v>
      </c>
      <c r="D16" s="83" t="s">
        <v>10</v>
      </c>
      <c r="E16" s="83" t="s">
        <v>11</v>
      </c>
      <c r="F16" s="371"/>
      <c r="G16" s="371"/>
      <c r="H16" s="83" t="s">
        <v>8</v>
      </c>
      <c r="I16" s="83" t="s">
        <v>8</v>
      </c>
      <c r="J16" s="83" t="s">
        <v>8</v>
      </c>
      <c r="K16" s="83" t="s">
        <v>10</v>
      </c>
      <c r="L16" s="83" t="s">
        <v>11</v>
      </c>
      <c r="M16" s="82" t="s">
        <v>8</v>
      </c>
    </row>
    <row r="17" spans="1:13" s="2" customFormat="1" ht="27" customHeight="1" x14ac:dyDescent="0.25">
      <c r="A17" s="84"/>
      <c r="B17" s="85" t="s">
        <v>13</v>
      </c>
      <c r="C17" s="86"/>
      <c r="D17" s="145">
        <f>D18+D19</f>
        <v>2.0049999999999999</v>
      </c>
      <c r="E17" s="145">
        <f>E18+E19</f>
        <v>3.2</v>
      </c>
      <c r="F17" s="146"/>
      <c r="G17" s="146"/>
      <c r="H17" s="145">
        <f t="shared" ref="H17:M17" si="0">H18+H19</f>
        <v>37.588059999999999</v>
      </c>
      <c r="I17" s="145">
        <f t="shared" si="0"/>
        <v>37.588000000000001</v>
      </c>
      <c r="J17" s="145">
        <f t="shared" si="0"/>
        <v>37.588000000000001</v>
      </c>
      <c r="K17" s="145">
        <f t="shared" si="0"/>
        <v>2.4</v>
      </c>
      <c r="L17" s="145">
        <f t="shared" si="0"/>
        <v>3.2</v>
      </c>
      <c r="M17" s="147">
        <f t="shared" si="0"/>
        <v>37.588000000000001</v>
      </c>
    </row>
    <row r="18" spans="1:13" s="31" customFormat="1" ht="27" customHeight="1" x14ac:dyDescent="0.25">
      <c r="A18" s="84"/>
      <c r="B18" s="88" t="s">
        <v>174</v>
      </c>
      <c r="C18" s="86"/>
      <c r="D18" s="148">
        <f>D26+D31</f>
        <v>2.0049999999999999</v>
      </c>
      <c r="E18" s="148">
        <f>E26+E31</f>
        <v>3.2</v>
      </c>
      <c r="F18" s="149"/>
      <c r="G18" s="146"/>
      <c r="H18" s="145">
        <f>H31+H47+H58+H26</f>
        <v>21.934060000000002</v>
      </c>
      <c r="I18" s="145">
        <f>I31+I47+I58+I26</f>
        <v>21.934000000000001</v>
      </c>
      <c r="J18" s="145">
        <f>J31+J47+J58+J26</f>
        <v>21.934000000000001</v>
      </c>
      <c r="K18" s="148">
        <f>K26+K31</f>
        <v>2.4</v>
      </c>
      <c r="L18" s="148">
        <f>L26+L31</f>
        <v>3.2</v>
      </c>
      <c r="M18" s="147">
        <f>M31+M47+M58+M26</f>
        <v>21.934000000000001</v>
      </c>
    </row>
    <row r="19" spans="1:13" s="31" customFormat="1" ht="29.25" customHeight="1" x14ac:dyDescent="0.25">
      <c r="A19" s="84"/>
      <c r="B19" s="88" t="s">
        <v>175</v>
      </c>
      <c r="C19" s="86"/>
      <c r="D19" s="148">
        <f>D38</f>
        <v>0</v>
      </c>
      <c r="E19" s="148">
        <f>E38</f>
        <v>0</v>
      </c>
      <c r="F19" s="149"/>
      <c r="G19" s="146"/>
      <c r="H19" s="145">
        <f>H38+H53+H60</f>
        <v>15.654</v>
      </c>
      <c r="I19" s="145">
        <f>I38+I53+I60</f>
        <v>15.654</v>
      </c>
      <c r="J19" s="145">
        <f>J38+J53+J60</f>
        <v>15.654</v>
      </c>
      <c r="K19" s="148">
        <f>K38</f>
        <v>0</v>
      </c>
      <c r="L19" s="148">
        <f>L38</f>
        <v>0</v>
      </c>
      <c r="M19" s="147">
        <f>M38+M53+M60</f>
        <v>15.654</v>
      </c>
    </row>
    <row r="20" spans="1:13" s="2" customFormat="1" ht="25.15" customHeight="1" x14ac:dyDescent="0.25">
      <c r="A20" s="89">
        <v>1</v>
      </c>
      <c r="B20" s="90" t="s">
        <v>23</v>
      </c>
      <c r="C20" s="91"/>
      <c r="D20" s="150">
        <f>D21</f>
        <v>2.0049999999999999</v>
      </c>
      <c r="E20" s="150">
        <f>E21</f>
        <v>3.2</v>
      </c>
      <c r="F20" s="151"/>
      <c r="G20" s="151"/>
      <c r="H20" s="150">
        <f>H21+H45</f>
        <v>37.588059999999999</v>
      </c>
      <c r="I20" s="150">
        <f>I21+I45</f>
        <v>37.588000000000008</v>
      </c>
      <c r="J20" s="150">
        <f>J21+J45</f>
        <v>37.588000000000008</v>
      </c>
      <c r="K20" s="150">
        <f t="shared" ref="K20:L20" si="1">K21</f>
        <v>2.4</v>
      </c>
      <c r="L20" s="150">
        <f t="shared" si="1"/>
        <v>3.2</v>
      </c>
      <c r="M20" s="147">
        <f>M21+M45</f>
        <v>37.588000000000008</v>
      </c>
    </row>
    <row r="21" spans="1:13" s="2" customFormat="1" ht="34.15" customHeight="1" x14ac:dyDescent="0.25">
      <c r="A21" s="93" t="s">
        <v>15</v>
      </c>
      <c r="B21" s="90" t="s">
        <v>37</v>
      </c>
      <c r="C21" s="91"/>
      <c r="D21" s="150">
        <f>D22</f>
        <v>2.0049999999999999</v>
      </c>
      <c r="E21" s="150">
        <f>E22</f>
        <v>3.2</v>
      </c>
      <c r="F21" s="151"/>
      <c r="G21" s="151"/>
      <c r="H21" s="150">
        <f t="shared" ref="H21:M21" si="2">H22</f>
        <v>26.391060000000003</v>
      </c>
      <c r="I21" s="150">
        <f t="shared" si="2"/>
        <v>26.391000000000005</v>
      </c>
      <c r="J21" s="150">
        <f t="shared" si="2"/>
        <v>26.391000000000005</v>
      </c>
      <c r="K21" s="150">
        <f t="shared" si="2"/>
        <v>2.4</v>
      </c>
      <c r="L21" s="150">
        <f t="shared" si="2"/>
        <v>3.2</v>
      </c>
      <c r="M21" s="147">
        <f t="shared" si="2"/>
        <v>26.391000000000005</v>
      </c>
    </row>
    <row r="22" spans="1:13" s="2" customFormat="1" ht="25.15" customHeight="1" x14ac:dyDescent="0.25">
      <c r="A22" s="93" t="s">
        <v>20</v>
      </c>
      <c r="B22" s="94" t="s">
        <v>24</v>
      </c>
      <c r="C22" s="91"/>
      <c r="D22" s="150">
        <f>D23+D29</f>
        <v>2.0049999999999999</v>
      </c>
      <c r="E22" s="150">
        <f>E23+E29</f>
        <v>3.2</v>
      </c>
      <c r="F22" s="151"/>
      <c r="G22" s="151"/>
      <c r="H22" s="150">
        <f t="shared" ref="H22:M22" si="3">H23+H29</f>
        <v>26.391060000000003</v>
      </c>
      <c r="I22" s="150">
        <f t="shared" si="3"/>
        <v>26.391000000000005</v>
      </c>
      <c r="J22" s="150">
        <f t="shared" si="3"/>
        <v>26.391000000000005</v>
      </c>
      <c r="K22" s="150">
        <f t="shared" si="3"/>
        <v>2.4</v>
      </c>
      <c r="L22" s="150">
        <f t="shared" si="3"/>
        <v>3.2</v>
      </c>
      <c r="M22" s="147">
        <f t="shared" si="3"/>
        <v>26.391000000000005</v>
      </c>
    </row>
    <row r="23" spans="1:13" s="2" customFormat="1" ht="25.15" customHeight="1" x14ac:dyDescent="0.25">
      <c r="A23" s="93" t="s">
        <v>32</v>
      </c>
      <c r="B23" s="94" t="s">
        <v>25</v>
      </c>
      <c r="C23" s="91"/>
      <c r="D23" s="150">
        <f t="shared" ref="D23:E26" si="4">D24</f>
        <v>0</v>
      </c>
      <c r="E23" s="150">
        <f t="shared" si="4"/>
        <v>3.2</v>
      </c>
      <c r="F23" s="151"/>
      <c r="G23" s="151"/>
      <c r="H23" s="150">
        <f t="shared" ref="H23:L26" si="5">H24</f>
        <v>10.286060000000001</v>
      </c>
      <c r="I23" s="150">
        <f t="shared" si="5"/>
        <v>10.286</v>
      </c>
      <c r="J23" s="150">
        <f t="shared" si="5"/>
        <v>10.286</v>
      </c>
      <c r="K23" s="150">
        <f t="shared" si="5"/>
        <v>0</v>
      </c>
      <c r="L23" s="150">
        <f t="shared" si="5"/>
        <v>3.2</v>
      </c>
      <c r="M23" s="147">
        <f>M24</f>
        <v>10.286</v>
      </c>
    </row>
    <row r="24" spans="1:13" s="66" customFormat="1" ht="25.15" customHeight="1" x14ac:dyDescent="0.25">
      <c r="A24" s="93" t="s">
        <v>33</v>
      </c>
      <c r="B24" s="95" t="s">
        <v>47</v>
      </c>
      <c r="C24" s="91"/>
      <c r="D24" s="150">
        <f t="shared" si="4"/>
        <v>0</v>
      </c>
      <c r="E24" s="150">
        <f t="shared" si="4"/>
        <v>3.2</v>
      </c>
      <c r="F24" s="151"/>
      <c r="G24" s="151"/>
      <c r="H24" s="150">
        <f t="shared" si="5"/>
        <v>10.286060000000001</v>
      </c>
      <c r="I24" s="150">
        <f t="shared" si="5"/>
        <v>10.286</v>
      </c>
      <c r="J24" s="150">
        <f t="shared" si="5"/>
        <v>10.286</v>
      </c>
      <c r="K24" s="150">
        <f t="shared" si="5"/>
        <v>0</v>
      </c>
      <c r="L24" s="150">
        <f t="shared" si="5"/>
        <v>3.2</v>
      </c>
      <c r="M24" s="147">
        <f>M25</f>
        <v>10.286</v>
      </c>
    </row>
    <row r="25" spans="1:13" s="66" customFormat="1" ht="25.15" customHeight="1" x14ac:dyDescent="0.25">
      <c r="A25" s="93" t="s">
        <v>34</v>
      </c>
      <c r="B25" s="96" t="s">
        <v>26</v>
      </c>
      <c r="C25" s="91"/>
      <c r="D25" s="150">
        <f t="shared" si="4"/>
        <v>0</v>
      </c>
      <c r="E25" s="150">
        <f t="shared" si="4"/>
        <v>3.2</v>
      </c>
      <c r="F25" s="151"/>
      <c r="G25" s="151"/>
      <c r="H25" s="150">
        <f t="shared" si="5"/>
        <v>10.286060000000001</v>
      </c>
      <c r="I25" s="150">
        <f t="shared" si="5"/>
        <v>10.286</v>
      </c>
      <c r="J25" s="150">
        <f t="shared" si="5"/>
        <v>10.286</v>
      </c>
      <c r="K25" s="150">
        <f t="shared" si="5"/>
        <v>0</v>
      </c>
      <c r="L25" s="150">
        <f t="shared" si="5"/>
        <v>3.2</v>
      </c>
      <c r="M25" s="147">
        <f>M26</f>
        <v>10.286</v>
      </c>
    </row>
    <row r="26" spans="1:13" s="66" customFormat="1" ht="25.15" customHeight="1" x14ac:dyDescent="0.25">
      <c r="A26" s="97" t="s">
        <v>151</v>
      </c>
      <c r="B26" s="98" t="s">
        <v>150</v>
      </c>
      <c r="C26" s="99"/>
      <c r="D26" s="152">
        <f t="shared" si="4"/>
        <v>0</v>
      </c>
      <c r="E26" s="152">
        <f t="shared" si="4"/>
        <v>3.2</v>
      </c>
      <c r="F26" s="153"/>
      <c r="G26" s="153"/>
      <c r="H26" s="152">
        <f t="shared" si="5"/>
        <v>10.286060000000001</v>
      </c>
      <c r="I26" s="152">
        <f t="shared" si="5"/>
        <v>10.286</v>
      </c>
      <c r="J26" s="152">
        <f t="shared" si="5"/>
        <v>10.286</v>
      </c>
      <c r="K26" s="152">
        <f>K27</f>
        <v>0</v>
      </c>
      <c r="L26" s="152">
        <f>L27</f>
        <v>3.2</v>
      </c>
      <c r="M26" s="147">
        <f>M27</f>
        <v>10.286</v>
      </c>
    </row>
    <row r="27" spans="1:13" s="66" customFormat="1" ht="39" customHeight="1" x14ac:dyDescent="0.25">
      <c r="A27" s="360" t="s">
        <v>152</v>
      </c>
      <c r="B27" s="101" t="s">
        <v>235</v>
      </c>
      <c r="C27" s="362"/>
      <c r="D27" s="358"/>
      <c r="E27" s="358">
        <f>0.8*4</f>
        <v>3.2</v>
      </c>
      <c r="F27" s="373">
        <v>2017</v>
      </c>
      <c r="G27" s="373">
        <v>2017</v>
      </c>
      <c r="H27" s="364">
        <f>8.717*1.18</f>
        <v>10.286060000000001</v>
      </c>
      <c r="I27" s="364">
        <v>10.286</v>
      </c>
      <c r="J27" s="364">
        <v>10.286</v>
      </c>
      <c r="K27" s="358"/>
      <c r="L27" s="364">
        <v>3.2</v>
      </c>
      <c r="M27" s="366">
        <v>10.286</v>
      </c>
    </row>
    <row r="28" spans="1:13" s="73" customFormat="1" ht="33" customHeight="1" x14ac:dyDescent="0.25">
      <c r="A28" s="361"/>
      <c r="B28" s="101" t="s">
        <v>236</v>
      </c>
      <c r="C28" s="363"/>
      <c r="D28" s="359"/>
      <c r="E28" s="359"/>
      <c r="F28" s="374"/>
      <c r="G28" s="374"/>
      <c r="H28" s="365"/>
      <c r="I28" s="365"/>
      <c r="J28" s="365"/>
      <c r="K28" s="359"/>
      <c r="L28" s="365"/>
      <c r="M28" s="367"/>
    </row>
    <row r="29" spans="1:13" s="2" customFormat="1" ht="25.15" customHeight="1" x14ac:dyDescent="0.25">
      <c r="A29" s="93" t="s">
        <v>35</v>
      </c>
      <c r="B29" s="104" t="s">
        <v>27</v>
      </c>
      <c r="C29" s="91"/>
      <c r="D29" s="150">
        <f>D30</f>
        <v>2.0049999999999999</v>
      </c>
      <c r="E29" s="150">
        <f>E30</f>
        <v>0</v>
      </c>
      <c r="F29" s="151"/>
      <c r="G29" s="151"/>
      <c r="H29" s="150">
        <f>H30</f>
        <v>16.105000000000004</v>
      </c>
      <c r="I29" s="150">
        <f>I30</f>
        <v>16.105000000000004</v>
      </c>
      <c r="J29" s="150">
        <f t="shared" ref="J29:M29" si="6">J30</f>
        <v>16.105000000000004</v>
      </c>
      <c r="K29" s="150">
        <f t="shared" si="6"/>
        <v>2.4</v>
      </c>
      <c r="L29" s="150">
        <f t="shared" si="6"/>
        <v>0</v>
      </c>
      <c r="M29" s="147">
        <f t="shared" si="6"/>
        <v>16.105000000000004</v>
      </c>
    </row>
    <row r="30" spans="1:13" s="2" customFormat="1" ht="25.15" customHeight="1" outlineLevel="3" x14ac:dyDescent="0.25">
      <c r="A30" s="106" t="s">
        <v>36</v>
      </c>
      <c r="B30" s="107" t="s">
        <v>28</v>
      </c>
      <c r="C30" s="108"/>
      <c r="D30" s="154">
        <f>D31+D38</f>
        <v>2.0049999999999999</v>
      </c>
      <c r="E30" s="154">
        <f>E31+E38</f>
        <v>0</v>
      </c>
      <c r="F30" s="155"/>
      <c r="G30" s="155"/>
      <c r="H30" s="154">
        <f t="shared" ref="H30:M30" si="7">H31+H38</f>
        <v>16.105000000000004</v>
      </c>
      <c r="I30" s="154">
        <f t="shared" si="7"/>
        <v>16.105000000000004</v>
      </c>
      <c r="J30" s="154">
        <f t="shared" si="7"/>
        <v>16.105000000000004</v>
      </c>
      <c r="K30" s="154">
        <f t="shared" si="7"/>
        <v>2.4</v>
      </c>
      <c r="L30" s="154">
        <f t="shared" si="7"/>
        <v>0</v>
      </c>
      <c r="M30" s="142">
        <f t="shared" si="7"/>
        <v>16.105000000000004</v>
      </c>
    </row>
    <row r="31" spans="1:13" s="29" customFormat="1" ht="25.15" customHeight="1" outlineLevel="3" x14ac:dyDescent="0.25">
      <c r="A31" s="110" t="s">
        <v>98</v>
      </c>
      <c r="B31" s="98" t="s">
        <v>150</v>
      </c>
      <c r="C31" s="99"/>
      <c r="D31" s="152">
        <f>SUM(D32:D37)</f>
        <v>2.0049999999999999</v>
      </c>
      <c r="E31" s="152">
        <f>SUM(E32:E33)</f>
        <v>0</v>
      </c>
      <c r="F31" s="153"/>
      <c r="G31" s="153"/>
      <c r="H31" s="152">
        <f t="shared" ref="H31:M31" si="8">SUM(H32:H37)</f>
        <v>10.044000000000002</v>
      </c>
      <c r="I31" s="152">
        <f t="shared" si="8"/>
        <v>10.044000000000002</v>
      </c>
      <c r="J31" s="152">
        <f t="shared" si="8"/>
        <v>10.044000000000002</v>
      </c>
      <c r="K31" s="152">
        <f t="shared" si="8"/>
        <v>2.4</v>
      </c>
      <c r="L31" s="152">
        <f t="shared" si="8"/>
        <v>0</v>
      </c>
      <c r="M31" s="147">
        <f t="shared" si="8"/>
        <v>10.044000000000002</v>
      </c>
    </row>
    <row r="32" spans="1:13" s="2" customFormat="1" ht="39.75" customHeight="1" outlineLevel="3" x14ac:dyDescent="0.25">
      <c r="A32" s="112" t="s">
        <v>153</v>
      </c>
      <c r="B32" s="113" t="s">
        <v>183</v>
      </c>
      <c r="C32" s="114"/>
      <c r="D32" s="140"/>
      <c r="E32" s="140"/>
      <c r="F32" s="141">
        <v>2017</v>
      </c>
      <c r="G32" s="141">
        <v>2017</v>
      </c>
      <c r="H32" s="133">
        <v>7.6440000000000001</v>
      </c>
      <c r="I32" s="133">
        <v>7.6440000000000001</v>
      </c>
      <c r="J32" s="133">
        <v>7.6440000000000001</v>
      </c>
      <c r="K32" s="133"/>
      <c r="L32" s="140"/>
      <c r="M32" s="142">
        <v>7.6440000000000001</v>
      </c>
    </row>
    <row r="33" spans="1:13" s="2" customFormat="1" ht="34.9" customHeight="1" outlineLevel="3" x14ac:dyDescent="0.25">
      <c r="A33" s="116" t="s">
        <v>201</v>
      </c>
      <c r="B33" s="117" t="s">
        <v>200</v>
      </c>
      <c r="C33" s="118"/>
      <c r="D33" s="156">
        <v>0.32</v>
      </c>
      <c r="E33" s="140"/>
      <c r="F33" s="141">
        <v>2017</v>
      </c>
      <c r="G33" s="141">
        <v>2017</v>
      </c>
      <c r="H33" s="133">
        <f>2.4/6</f>
        <v>0.39999999999999997</v>
      </c>
      <c r="I33" s="133">
        <f>2.4/6</f>
        <v>0.39999999999999997</v>
      </c>
      <c r="J33" s="133">
        <f>2.4/6</f>
        <v>0.39999999999999997</v>
      </c>
      <c r="K33" s="133">
        <v>0.4</v>
      </c>
      <c r="L33" s="140"/>
      <c r="M33" s="142">
        <v>0.4</v>
      </c>
    </row>
    <row r="34" spans="1:13" s="70" customFormat="1" ht="34.9" customHeight="1" outlineLevel="3" x14ac:dyDescent="0.25">
      <c r="A34" s="116" t="s">
        <v>203</v>
      </c>
      <c r="B34" s="117" t="s">
        <v>202</v>
      </c>
      <c r="C34" s="118"/>
      <c r="D34" s="156">
        <v>0.315</v>
      </c>
      <c r="E34" s="140"/>
      <c r="F34" s="141">
        <v>2017</v>
      </c>
      <c r="G34" s="141">
        <v>2017</v>
      </c>
      <c r="H34" s="133">
        <f t="shared" ref="H34:J37" si="9">2.4/6</f>
        <v>0.39999999999999997</v>
      </c>
      <c r="I34" s="133">
        <f t="shared" si="9"/>
        <v>0.39999999999999997</v>
      </c>
      <c r="J34" s="133">
        <f t="shared" si="9"/>
        <v>0.39999999999999997</v>
      </c>
      <c r="K34" s="133">
        <v>0.4</v>
      </c>
      <c r="L34" s="140"/>
      <c r="M34" s="142">
        <v>0.4</v>
      </c>
    </row>
    <row r="35" spans="1:13" s="70" customFormat="1" ht="34.9" customHeight="1" outlineLevel="3" x14ac:dyDescent="0.25">
      <c r="A35" s="116" t="s">
        <v>205</v>
      </c>
      <c r="B35" s="117" t="s">
        <v>204</v>
      </c>
      <c r="C35" s="118"/>
      <c r="D35" s="156">
        <v>0.32</v>
      </c>
      <c r="E35" s="140"/>
      <c r="F35" s="141">
        <v>2017</v>
      </c>
      <c r="G35" s="141">
        <v>2017</v>
      </c>
      <c r="H35" s="133">
        <f t="shared" si="9"/>
        <v>0.39999999999999997</v>
      </c>
      <c r="I35" s="133">
        <f t="shared" si="9"/>
        <v>0.39999999999999997</v>
      </c>
      <c r="J35" s="133">
        <f t="shared" si="9"/>
        <v>0.39999999999999997</v>
      </c>
      <c r="K35" s="133">
        <v>0.4</v>
      </c>
      <c r="L35" s="140"/>
      <c r="M35" s="142">
        <v>0.4</v>
      </c>
    </row>
    <row r="36" spans="1:13" s="70" customFormat="1" ht="34.9" customHeight="1" outlineLevel="3" x14ac:dyDescent="0.25">
      <c r="A36" s="116" t="s">
        <v>207</v>
      </c>
      <c r="B36" s="117" t="s">
        <v>206</v>
      </c>
      <c r="C36" s="118"/>
      <c r="D36" s="156">
        <v>0.8</v>
      </c>
      <c r="E36" s="140"/>
      <c r="F36" s="141">
        <v>2017</v>
      </c>
      <c r="G36" s="141">
        <v>2017</v>
      </c>
      <c r="H36" s="133">
        <f>2.4/6*2</f>
        <v>0.79999999999999993</v>
      </c>
      <c r="I36" s="133">
        <f>2.4/6*2</f>
        <v>0.79999999999999993</v>
      </c>
      <c r="J36" s="133">
        <f>2.4/6*2</f>
        <v>0.79999999999999993</v>
      </c>
      <c r="K36" s="133">
        <f>0.4*2</f>
        <v>0.8</v>
      </c>
      <c r="L36" s="140"/>
      <c r="M36" s="142">
        <v>0.8</v>
      </c>
    </row>
    <row r="37" spans="1:13" s="70" customFormat="1" ht="34.9" customHeight="1" outlineLevel="3" x14ac:dyDescent="0.25">
      <c r="A37" s="116" t="s">
        <v>209</v>
      </c>
      <c r="B37" s="117" t="s">
        <v>208</v>
      </c>
      <c r="C37" s="118"/>
      <c r="D37" s="156">
        <v>0.25</v>
      </c>
      <c r="E37" s="140"/>
      <c r="F37" s="141">
        <v>2017</v>
      </c>
      <c r="G37" s="141">
        <v>2017</v>
      </c>
      <c r="H37" s="133">
        <f t="shared" si="9"/>
        <v>0.39999999999999997</v>
      </c>
      <c r="I37" s="133">
        <f t="shared" si="9"/>
        <v>0.39999999999999997</v>
      </c>
      <c r="J37" s="133">
        <f t="shared" si="9"/>
        <v>0.39999999999999997</v>
      </c>
      <c r="K37" s="133">
        <v>0.4</v>
      </c>
      <c r="L37" s="140"/>
      <c r="M37" s="142">
        <v>0.4</v>
      </c>
    </row>
    <row r="38" spans="1:13" s="2" customFormat="1" ht="34.9" customHeight="1" outlineLevel="3" x14ac:dyDescent="0.25">
      <c r="A38" s="119" t="s">
        <v>99</v>
      </c>
      <c r="B38" s="120" t="s">
        <v>154</v>
      </c>
      <c r="C38" s="121"/>
      <c r="D38" s="157">
        <f>SUM(D39:D44)</f>
        <v>0</v>
      </c>
      <c r="E38" s="157">
        <f>SUM(E39:E44)</f>
        <v>0</v>
      </c>
      <c r="F38" s="158"/>
      <c r="G38" s="158"/>
      <c r="H38" s="165">
        <f t="shared" ref="H38:M38" si="10">SUM(H39:H44)</f>
        <v>6.0609999999999999</v>
      </c>
      <c r="I38" s="165">
        <f t="shared" si="10"/>
        <v>6.0609999999999999</v>
      </c>
      <c r="J38" s="165">
        <f t="shared" si="10"/>
        <v>6.0609999999999999</v>
      </c>
      <c r="K38" s="165">
        <f t="shared" si="10"/>
        <v>0</v>
      </c>
      <c r="L38" s="157">
        <f t="shared" si="10"/>
        <v>0</v>
      </c>
      <c r="M38" s="147">
        <f t="shared" si="10"/>
        <v>6.0609999999999999</v>
      </c>
    </row>
    <row r="39" spans="1:13" s="2" customFormat="1" ht="60.75" customHeight="1" outlineLevel="3" x14ac:dyDescent="0.25">
      <c r="A39" s="112" t="s">
        <v>155</v>
      </c>
      <c r="B39" s="125" t="s">
        <v>367</v>
      </c>
      <c r="C39" s="114"/>
      <c r="D39" s="140"/>
      <c r="E39" s="140"/>
      <c r="F39" s="141">
        <v>2017</v>
      </c>
      <c r="G39" s="141">
        <v>2017</v>
      </c>
      <c r="H39" s="140">
        <v>3.85</v>
      </c>
      <c r="I39" s="140">
        <v>3.85</v>
      </c>
      <c r="J39" s="140">
        <v>3.85</v>
      </c>
      <c r="K39" s="140"/>
      <c r="L39" s="140"/>
      <c r="M39" s="142">
        <v>3.85</v>
      </c>
    </row>
    <row r="40" spans="1:13" s="2" customFormat="1" ht="34.9" customHeight="1" outlineLevel="3" x14ac:dyDescent="0.25">
      <c r="A40" s="112" t="s">
        <v>156</v>
      </c>
      <c r="B40" s="125" t="s">
        <v>370</v>
      </c>
      <c r="C40" s="114"/>
      <c r="D40" s="140"/>
      <c r="E40" s="140"/>
      <c r="F40" s="141">
        <v>2017</v>
      </c>
      <c r="G40" s="141">
        <v>2017</v>
      </c>
      <c r="H40" s="140">
        <v>0.217</v>
      </c>
      <c r="I40" s="140">
        <v>0.217</v>
      </c>
      <c r="J40" s="140">
        <v>0.217</v>
      </c>
      <c r="K40" s="140"/>
      <c r="L40" s="140"/>
      <c r="M40" s="142">
        <v>0.217</v>
      </c>
    </row>
    <row r="41" spans="1:13" s="301" customFormat="1" ht="34.9" customHeight="1" outlineLevel="3" x14ac:dyDescent="0.25">
      <c r="A41" s="112" t="s">
        <v>157</v>
      </c>
      <c r="B41" s="125" t="s">
        <v>369</v>
      </c>
      <c r="C41" s="114"/>
      <c r="D41" s="140"/>
      <c r="E41" s="140"/>
      <c r="F41" s="141">
        <v>2017</v>
      </c>
      <c r="G41" s="141">
        <v>2017</v>
      </c>
      <c r="H41" s="140">
        <v>0.217</v>
      </c>
      <c r="I41" s="140">
        <v>0.217</v>
      </c>
      <c r="J41" s="140">
        <v>0.217</v>
      </c>
      <c r="K41" s="140"/>
      <c r="L41" s="140"/>
      <c r="M41" s="142">
        <v>0.217</v>
      </c>
    </row>
    <row r="42" spans="1:13" s="301" customFormat="1" ht="34.9" customHeight="1" outlineLevel="3" x14ac:dyDescent="0.25">
      <c r="A42" s="112" t="s">
        <v>368</v>
      </c>
      <c r="B42" s="125" t="s">
        <v>371</v>
      </c>
      <c r="C42" s="114"/>
      <c r="D42" s="140"/>
      <c r="E42" s="140"/>
      <c r="F42" s="141">
        <v>2017</v>
      </c>
      <c r="G42" s="141">
        <v>2017</v>
      </c>
      <c r="H42" s="140">
        <v>0.217</v>
      </c>
      <c r="I42" s="140">
        <v>0.217</v>
      </c>
      <c r="J42" s="140">
        <v>0.217</v>
      </c>
      <c r="K42" s="140"/>
      <c r="L42" s="140"/>
      <c r="M42" s="142">
        <v>0.217</v>
      </c>
    </row>
    <row r="43" spans="1:13" s="301" customFormat="1" ht="34.9" customHeight="1" outlineLevel="3" x14ac:dyDescent="0.25">
      <c r="A43" s="112" t="s">
        <v>372</v>
      </c>
      <c r="B43" s="125" t="s">
        <v>374</v>
      </c>
      <c r="C43" s="114"/>
      <c r="D43" s="140"/>
      <c r="E43" s="140"/>
      <c r="F43" s="141">
        <v>2017</v>
      </c>
      <c r="G43" s="141">
        <v>2017</v>
      </c>
      <c r="H43" s="140">
        <v>0.78</v>
      </c>
      <c r="I43" s="140">
        <v>0.78</v>
      </c>
      <c r="J43" s="140">
        <v>0.78</v>
      </c>
      <c r="K43" s="140"/>
      <c r="L43" s="140"/>
      <c r="M43" s="142">
        <v>0.78</v>
      </c>
    </row>
    <row r="44" spans="1:13" s="2" customFormat="1" ht="34.9" customHeight="1" outlineLevel="3" x14ac:dyDescent="0.25">
      <c r="A44" s="112" t="s">
        <v>373</v>
      </c>
      <c r="B44" s="125" t="s">
        <v>375</v>
      </c>
      <c r="C44" s="114"/>
      <c r="D44" s="140"/>
      <c r="E44" s="140"/>
      <c r="F44" s="141">
        <v>2017</v>
      </c>
      <c r="G44" s="141">
        <v>2017</v>
      </c>
      <c r="H44" s="140">
        <v>0.78</v>
      </c>
      <c r="I44" s="140">
        <v>0.78</v>
      </c>
      <c r="J44" s="140">
        <v>0.78</v>
      </c>
      <c r="K44" s="140"/>
      <c r="L44" s="140"/>
      <c r="M44" s="142">
        <v>0.78</v>
      </c>
    </row>
    <row r="45" spans="1:13" s="2" customFormat="1" ht="25.15" customHeight="1" x14ac:dyDescent="0.25">
      <c r="A45" s="93" t="s">
        <v>102</v>
      </c>
      <c r="B45" s="94" t="s">
        <v>29</v>
      </c>
      <c r="C45" s="91"/>
      <c r="D45" s="150" t="s">
        <v>164</v>
      </c>
      <c r="E45" s="150" t="s">
        <v>164</v>
      </c>
      <c r="F45" s="151"/>
      <c r="G45" s="151"/>
      <c r="H45" s="150">
        <f>H46+H57</f>
        <v>11.196999999999999</v>
      </c>
      <c r="I45" s="150">
        <f>I46+I57</f>
        <v>11.196999999999999</v>
      </c>
      <c r="J45" s="150">
        <f>J46+J57</f>
        <v>11.196999999999999</v>
      </c>
      <c r="K45" s="150" t="s">
        <v>164</v>
      </c>
      <c r="L45" s="150" t="s">
        <v>164</v>
      </c>
      <c r="M45" s="147">
        <f>M46+M57</f>
        <v>11.196999999999999</v>
      </c>
    </row>
    <row r="46" spans="1:13" s="2" customFormat="1" ht="25.15" customHeight="1" x14ac:dyDescent="0.25">
      <c r="A46" s="106" t="s">
        <v>101</v>
      </c>
      <c r="B46" s="126" t="s">
        <v>30</v>
      </c>
      <c r="C46" s="108"/>
      <c r="D46" s="154" t="s">
        <v>164</v>
      </c>
      <c r="E46" s="154" t="s">
        <v>164</v>
      </c>
      <c r="F46" s="159"/>
      <c r="G46" s="159"/>
      <c r="H46" s="154">
        <f>H47+H53</f>
        <v>1.69</v>
      </c>
      <c r="I46" s="154">
        <f>I47+I53</f>
        <v>1.69</v>
      </c>
      <c r="J46" s="154">
        <f>J47+J53</f>
        <v>1.69</v>
      </c>
      <c r="K46" s="154" t="s">
        <v>164</v>
      </c>
      <c r="L46" s="154" t="s">
        <v>164</v>
      </c>
      <c r="M46" s="142">
        <f>M47+M53</f>
        <v>1.69</v>
      </c>
    </row>
    <row r="47" spans="1:13" s="30" customFormat="1" ht="25.15" customHeight="1" x14ac:dyDescent="0.25">
      <c r="A47" s="110" t="s">
        <v>158</v>
      </c>
      <c r="B47" s="98" t="s">
        <v>150</v>
      </c>
      <c r="C47" s="99"/>
      <c r="D47" s="152" t="s">
        <v>164</v>
      </c>
      <c r="E47" s="152" t="s">
        <v>164</v>
      </c>
      <c r="F47" s="153"/>
      <c r="G47" s="153"/>
      <c r="H47" s="152">
        <f>SUM(H48:H52)</f>
        <v>0.93</v>
      </c>
      <c r="I47" s="152">
        <f>SUM(I48:I52)</f>
        <v>0.93</v>
      </c>
      <c r="J47" s="152">
        <f>SUM(J48:J52)</f>
        <v>0.93</v>
      </c>
      <c r="K47" s="152" t="s">
        <v>164</v>
      </c>
      <c r="L47" s="152" t="s">
        <v>164</v>
      </c>
      <c r="M47" s="147">
        <f>SUM(M48:M52)</f>
        <v>0.93</v>
      </c>
    </row>
    <row r="48" spans="1:13" s="20" customFormat="1" ht="34.9" customHeight="1" x14ac:dyDescent="0.25">
      <c r="A48" s="128" t="s">
        <v>159</v>
      </c>
      <c r="B48" s="129" t="s">
        <v>186</v>
      </c>
      <c r="C48" s="129"/>
      <c r="D48" s="160" t="s">
        <v>164</v>
      </c>
      <c r="E48" s="160" t="s">
        <v>164</v>
      </c>
      <c r="F48" s="129">
        <v>2017</v>
      </c>
      <c r="G48" s="129">
        <v>2017</v>
      </c>
      <c r="H48" s="133">
        <v>0.5</v>
      </c>
      <c r="I48" s="133">
        <v>0.5</v>
      </c>
      <c r="J48" s="133">
        <v>0.5</v>
      </c>
      <c r="K48" s="160" t="s">
        <v>164</v>
      </c>
      <c r="L48" s="160" t="s">
        <v>164</v>
      </c>
      <c r="M48" s="142">
        <v>0.5</v>
      </c>
    </row>
    <row r="49" spans="1:13" s="30" customFormat="1" ht="18" customHeight="1" x14ac:dyDescent="0.25">
      <c r="A49" s="128" t="s">
        <v>160</v>
      </c>
      <c r="B49" s="132" t="s">
        <v>187</v>
      </c>
      <c r="C49" s="129"/>
      <c r="D49" s="160" t="s">
        <v>164</v>
      </c>
      <c r="E49" s="160" t="s">
        <v>164</v>
      </c>
      <c r="F49" s="129">
        <v>2017</v>
      </c>
      <c r="G49" s="129">
        <v>2017</v>
      </c>
      <c r="H49" s="133">
        <v>0.11600000000000001</v>
      </c>
      <c r="I49" s="133">
        <v>0.11600000000000001</v>
      </c>
      <c r="J49" s="133">
        <v>0.11600000000000001</v>
      </c>
      <c r="K49" s="160" t="s">
        <v>164</v>
      </c>
      <c r="L49" s="160" t="s">
        <v>164</v>
      </c>
      <c r="M49" s="142">
        <v>0.11600000000000001</v>
      </c>
    </row>
    <row r="50" spans="1:13" s="66" customFormat="1" ht="28.5" customHeight="1" x14ac:dyDescent="0.25">
      <c r="A50" s="128" t="s">
        <v>161</v>
      </c>
      <c r="B50" s="132" t="s">
        <v>188</v>
      </c>
      <c r="C50" s="129"/>
      <c r="D50" s="160" t="s">
        <v>164</v>
      </c>
      <c r="E50" s="160" t="s">
        <v>164</v>
      </c>
      <c r="F50" s="129">
        <v>2017</v>
      </c>
      <c r="G50" s="129">
        <v>2017</v>
      </c>
      <c r="H50" s="133">
        <v>0.16</v>
      </c>
      <c r="I50" s="133">
        <v>0.16</v>
      </c>
      <c r="J50" s="133">
        <v>0.16</v>
      </c>
      <c r="K50" s="160" t="s">
        <v>164</v>
      </c>
      <c r="L50" s="160" t="s">
        <v>164</v>
      </c>
      <c r="M50" s="142">
        <v>0.16</v>
      </c>
    </row>
    <row r="51" spans="1:13" s="30" customFormat="1" ht="23.25" customHeight="1" x14ac:dyDescent="0.25">
      <c r="A51" s="128" t="s">
        <v>162</v>
      </c>
      <c r="B51" s="132" t="s">
        <v>192</v>
      </c>
      <c r="C51" s="129"/>
      <c r="D51" s="160" t="s">
        <v>164</v>
      </c>
      <c r="E51" s="160" t="s">
        <v>164</v>
      </c>
      <c r="F51" s="129">
        <v>2017</v>
      </c>
      <c r="G51" s="129">
        <v>2017</v>
      </c>
      <c r="H51" s="133">
        <v>7.0000000000000007E-2</v>
      </c>
      <c r="I51" s="133">
        <v>7.0000000000000007E-2</v>
      </c>
      <c r="J51" s="133">
        <v>7.0000000000000007E-2</v>
      </c>
      <c r="K51" s="160" t="s">
        <v>164</v>
      </c>
      <c r="L51" s="160" t="s">
        <v>164</v>
      </c>
      <c r="M51" s="142">
        <v>7.0000000000000007E-2</v>
      </c>
    </row>
    <row r="52" spans="1:13" s="20" customFormat="1" ht="18" customHeight="1" x14ac:dyDescent="0.25">
      <c r="A52" s="128" t="s">
        <v>163</v>
      </c>
      <c r="B52" s="132" t="s">
        <v>193</v>
      </c>
      <c r="C52" s="129"/>
      <c r="D52" s="160" t="s">
        <v>164</v>
      </c>
      <c r="E52" s="160" t="s">
        <v>164</v>
      </c>
      <c r="F52" s="129">
        <v>2017</v>
      </c>
      <c r="G52" s="129">
        <v>2017</v>
      </c>
      <c r="H52" s="133">
        <v>8.4000000000000005E-2</v>
      </c>
      <c r="I52" s="133">
        <v>8.4000000000000005E-2</v>
      </c>
      <c r="J52" s="133">
        <v>8.4000000000000005E-2</v>
      </c>
      <c r="K52" s="160" t="s">
        <v>164</v>
      </c>
      <c r="L52" s="160" t="s">
        <v>164</v>
      </c>
      <c r="M52" s="142">
        <v>8.4000000000000005E-2</v>
      </c>
    </row>
    <row r="53" spans="1:13" s="20" customFormat="1" ht="25.5" customHeight="1" x14ac:dyDescent="0.25">
      <c r="A53" s="119" t="s">
        <v>97</v>
      </c>
      <c r="B53" s="120" t="s">
        <v>154</v>
      </c>
      <c r="C53" s="121"/>
      <c r="D53" s="157" t="s">
        <v>164</v>
      </c>
      <c r="E53" s="157" t="s">
        <v>164</v>
      </c>
      <c r="F53" s="158"/>
      <c r="G53" s="158"/>
      <c r="H53" s="157">
        <f>SUM(H54:H56)</f>
        <v>0.76</v>
      </c>
      <c r="I53" s="157">
        <f>SUM(I54:I56)</f>
        <v>0.76</v>
      </c>
      <c r="J53" s="157">
        <f>SUM(J54:J56)</f>
        <v>0.76</v>
      </c>
      <c r="K53" s="157" t="s">
        <v>164</v>
      </c>
      <c r="L53" s="157" t="s">
        <v>164</v>
      </c>
      <c r="M53" s="147">
        <f>SUM(M54:M56)</f>
        <v>0.76</v>
      </c>
    </row>
    <row r="54" spans="1:13" s="20" customFormat="1" ht="20.25" customHeight="1" x14ac:dyDescent="0.25">
      <c r="A54" s="128" t="s">
        <v>165</v>
      </c>
      <c r="B54" s="125" t="s">
        <v>189</v>
      </c>
      <c r="C54" s="129"/>
      <c r="D54" s="160" t="s">
        <v>164</v>
      </c>
      <c r="E54" s="160" t="s">
        <v>164</v>
      </c>
      <c r="F54" s="129">
        <v>2017</v>
      </c>
      <c r="G54" s="129">
        <v>2017</v>
      </c>
      <c r="H54" s="133">
        <v>0.16</v>
      </c>
      <c r="I54" s="133">
        <v>0.16</v>
      </c>
      <c r="J54" s="133">
        <v>0.16</v>
      </c>
      <c r="K54" s="160" t="s">
        <v>164</v>
      </c>
      <c r="L54" s="160" t="s">
        <v>164</v>
      </c>
      <c r="M54" s="142">
        <v>0.16</v>
      </c>
    </row>
    <row r="55" spans="1:13" s="20" customFormat="1" ht="34.9" customHeight="1" x14ac:dyDescent="0.25">
      <c r="A55" s="128" t="s">
        <v>166</v>
      </c>
      <c r="B55" s="125" t="s">
        <v>190</v>
      </c>
      <c r="C55" s="129"/>
      <c r="D55" s="160" t="s">
        <v>164</v>
      </c>
      <c r="E55" s="160" t="s">
        <v>164</v>
      </c>
      <c r="F55" s="129">
        <v>2017</v>
      </c>
      <c r="G55" s="129">
        <v>2017</v>
      </c>
      <c r="H55" s="133">
        <v>0.16</v>
      </c>
      <c r="I55" s="133">
        <v>0.16</v>
      </c>
      <c r="J55" s="133">
        <v>0.16</v>
      </c>
      <c r="K55" s="160" t="s">
        <v>164</v>
      </c>
      <c r="L55" s="160" t="s">
        <v>164</v>
      </c>
      <c r="M55" s="142">
        <v>0.16</v>
      </c>
    </row>
    <row r="56" spans="1:13" s="2" customFormat="1" ht="25.15" customHeight="1" x14ac:dyDescent="0.25">
      <c r="A56" s="128" t="s">
        <v>167</v>
      </c>
      <c r="B56" s="125" t="s">
        <v>191</v>
      </c>
      <c r="C56" s="131"/>
      <c r="D56" s="160" t="s">
        <v>164</v>
      </c>
      <c r="E56" s="160" t="s">
        <v>164</v>
      </c>
      <c r="F56" s="129">
        <v>2017</v>
      </c>
      <c r="G56" s="129">
        <v>2017</v>
      </c>
      <c r="H56" s="160">
        <v>0.44</v>
      </c>
      <c r="I56" s="160">
        <v>0.44</v>
      </c>
      <c r="J56" s="160">
        <v>0.44</v>
      </c>
      <c r="K56" s="160" t="s">
        <v>164</v>
      </c>
      <c r="L56" s="160" t="s">
        <v>164</v>
      </c>
      <c r="M56" s="142">
        <v>0.44</v>
      </c>
    </row>
    <row r="57" spans="1:13" s="31" customFormat="1" ht="25.15" customHeight="1" x14ac:dyDescent="0.25">
      <c r="A57" s="93" t="s">
        <v>100</v>
      </c>
      <c r="B57" s="94" t="s">
        <v>31</v>
      </c>
      <c r="C57" s="91"/>
      <c r="D57" s="150" t="s">
        <v>164</v>
      </c>
      <c r="E57" s="150" t="s">
        <v>164</v>
      </c>
      <c r="F57" s="151"/>
      <c r="G57" s="151"/>
      <c r="H57" s="150">
        <f>H58+H60</f>
        <v>9.5069999999999997</v>
      </c>
      <c r="I57" s="150">
        <f>I58+I60</f>
        <v>9.5069999999999997</v>
      </c>
      <c r="J57" s="150">
        <f>J58+J60</f>
        <v>9.5069999999999997</v>
      </c>
      <c r="K57" s="150" t="s">
        <v>164</v>
      </c>
      <c r="L57" s="150" t="s">
        <v>164</v>
      </c>
      <c r="M57" s="147">
        <f>M58+M60</f>
        <v>9.5069999999999997</v>
      </c>
    </row>
    <row r="58" spans="1:13" s="2" customFormat="1" ht="25.15" customHeight="1" x14ac:dyDescent="0.25">
      <c r="A58" s="110" t="s">
        <v>168</v>
      </c>
      <c r="B58" s="98" t="s">
        <v>150</v>
      </c>
      <c r="C58" s="99"/>
      <c r="D58" s="152" t="s">
        <v>164</v>
      </c>
      <c r="E58" s="152" t="s">
        <v>164</v>
      </c>
      <c r="F58" s="153"/>
      <c r="G58" s="153"/>
      <c r="H58" s="152">
        <f>H59</f>
        <v>0.67400000000000004</v>
      </c>
      <c r="I58" s="152">
        <f>I59</f>
        <v>0.67400000000000004</v>
      </c>
      <c r="J58" s="152">
        <f>J59</f>
        <v>0.67400000000000004</v>
      </c>
      <c r="K58" s="152" t="s">
        <v>164</v>
      </c>
      <c r="L58" s="152" t="s">
        <v>164</v>
      </c>
      <c r="M58" s="147">
        <f>M59</f>
        <v>0.67400000000000004</v>
      </c>
    </row>
    <row r="59" spans="1:13" s="2" customFormat="1" ht="25.15" customHeight="1" x14ac:dyDescent="0.25">
      <c r="A59" s="124" t="s">
        <v>169</v>
      </c>
      <c r="B59" s="125" t="s">
        <v>353</v>
      </c>
      <c r="C59" s="131"/>
      <c r="D59" s="160" t="s">
        <v>164</v>
      </c>
      <c r="E59" s="160" t="s">
        <v>164</v>
      </c>
      <c r="F59" s="129">
        <v>2017</v>
      </c>
      <c r="G59" s="129">
        <v>2017</v>
      </c>
      <c r="H59" s="133">
        <v>0.67400000000000004</v>
      </c>
      <c r="I59" s="133">
        <v>0.67400000000000004</v>
      </c>
      <c r="J59" s="133">
        <v>0.67400000000000004</v>
      </c>
      <c r="K59" s="160" t="s">
        <v>164</v>
      </c>
      <c r="L59" s="160" t="s">
        <v>164</v>
      </c>
      <c r="M59" s="142">
        <v>0.67400000000000004</v>
      </c>
    </row>
    <row r="60" spans="1:13" s="2" customFormat="1" ht="25.15" customHeight="1" x14ac:dyDescent="0.25">
      <c r="A60" s="119" t="s">
        <v>170</v>
      </c>
      <c r="B60" s="120" t="s">
        <v>154</v>
      </c>
      <c r="C60" s="121"/>
      <c r="D60" s="157" t="s">
        <v>164</v>
      </c>
      <c r="E60" s="157" t="s">
        <v>164</v>
      </c>
      <c r="F60" s="158"/>
      <c r="G60" s="158"/>
      <c r="H60" s="157">
        <f>SUM(H61:H62)</f>
        <v>8.8330000000000002</v>
      </c>
      <c r="I60" s="157">
        <f>SUM(I61:I62)</f>
        <v>8.8330000000000002</v>
      </c>
      <c r="J60" s="157">
        <f>SUM(J61:J62)</f>
        <v>8.8330000000000002</v>
      </c>
      <c r="K60" s="157" t="s">
        <v>164</v>
      </c>
      <c r="L60" s="157" t="s">
        <v>164</v>
      </c>
      <c r="M60" s="147">
        <f>SUM(M61:M62)</f>
        <v>8.8330000000000002</v>
      </c>
    </row>
    <row r="61" spans="1:13" s="2" customFormat="1" ht="25.15" customHeight="1" x14ac:dyDescent="0.25">
      <c r="A61" s="124" t="s">
        <v>171</v>
      </c>
      <c r="B61" s="125" t="s">
        <v>354</v>
      </c>
      <c r="C61" s="131"/>
      <c r="D61" s="160" t="s">
        <v>164</v>
      </c>
      <c r="E61" s="160" t="s">
        <v>164</v>
      </c>
      <c r="F61" s="129">
        <v>2017</v>
      </c>
      <c r="G61" s="129">
        <v>2017</v>
      </c>
      <c r="H61" s="140">
        <f>3.52/5*3</f>
        <v>2.1120000000000001</v>
      </c>
      <c r="I61" s="140">
        <f>3.52/5*3</f>
        <v>2.1120000000000001</v>
      </c>
      <c r="J61" s="160">
        <f>3.52/5*3</f>
        <v>2.1120000000000001</v>
      </c>
      <c r="K61" s="160" t="s">
        <v>164</v>
      </c>
      <c r="L61" s="160" t="s">
        <v>164</v>
      </c>
      <c r="M61" s="142">
        <f>3.52/5*3</f>
        <v>2.1120000000000001</v>
      </c>
    </row>
    <row r="62" spans="1:13" s="287" customFormat="1" ht="25.15" customHeight="1" x14ac:dyDescent="0.25">
      <c r="A62" s="124" t="s">
        <v>351</v>
      </c>
      <c r="B62" s="125" t="s">
        <v>352</v>
      </c>
      <c r="C62" s="288"/>
      <c r="D62" s="160" t="s">
        <v>164</v>
      </c>
      <c r="E62" s="160" t="s">
        <v>164</v>
      </c>
      <c r="F62" s="129">
        <v>2017</v>
      </c>
      <c r="G62" s="129">
        <v>2017</v>
      </c>
      <c r="H62" s="140">
        <v>6.7210000000000001</v>
      </c>
      <c r="I62" s="140">
        <v>6.7210000000000001</v>
      </c>
      <c r="J62" s="160">
        <v>6.7210000000000001</v>
      </c>
      <c r="K62" s="160" t="s">
        <v>164</v>
      </c>
      <c r="L62" s="160" t="s">
        <v>164</v>
      </c>
      <c r="M62" s="142">
        <v>6.7210000000000001</v>
      </c>
    </row>
    <row r="63" spans="1:13" ht="25.15" customHeight="1" x14ac:dyDescent="0.25">
      <c r="A63" s="377" t="s">
        <v>43</v>
      </c>
      <c r="B63" s="378"/>
      <c r="C63" s="135"/>
      <c r="D63" s="160"/>
      <c r="E63" s="160"/>
      <c r="F63" s="161"/>
      <c r="G63" s="161"/>
      <c r="H63" s="160"/>
      <c r="I63" s="160"/>
      <c r="J63" s="160"/>
      <c r="K63" s="160"/>
      <c r="L63" s="160"/>
      <c r="M63" s="142"/>
    </row>
    <row r="64" spans="1:13" ht="15.75" thickBot="1" x14ac:dyDescent="0.3">
      <c r="A64" s="136"/>
      <c r="B64" s="137" t="s">
        <v>44</v>
      </c>
      <c r="C64" s="138"/>
      <c r="D64" s="162"/>
      <c r="E64" s="162"/>
      <c r="F64" s="163"/>
      <c r="G64" s="163"/>
      <c r="H64" s="162"/>
      <c r="I64" s="162"/>
      <c r="J64" s="162"/>
      <c r="K64" s="162"/>
      <c r="L64" s="162"/>
      <c r="M64" s="164"/>
    </row>
    <row r="65" spans="1:13" ht="43.5" customHeight="1" x14ac:dyDescent="0.25">
      <c r="B65" s="72"/>
      <c r="C65" s="372" t="s">
        <v>225</v>
      </c>
      <c r="D65" s="372"/>
      <c r="E65" s="372"/>
      <c r="F65" s="372"/>
      <c r="G65" s="372"/>
      <c r="H65" s="372"/>
      <c r="I65" s="372"/>
      <c r="J65" s="11" t="s">
        <v>228</v>
      </c>
      <c r="K65" s="11"/>
      <c r="L65" s="11"/>
      <c r="M65" s="11"/>
    </row>
    <row r="66" spans="1:13" x14ac:dyDescent="0.25">
      <c r="A66" s="376" t="s">
        <v>226</v>
      </c>
      <c r="B66" s="376"/>
      <c r="C66" s="74"/>
      <c r="D66" s="74"/>
      <c r="E66" s="74"/>
      <c r="F66" s="74"/>
      <c r="G66" s="74"/>
      <c r="H66" s="74"/>
      <c r="I66" s="74"/>
    </row>
    <row r="67" spans="1:13" x14ac:dyDescent="0.25">
      <c r="A67" s="375" t="s">
        <v>227</v>
      </c>
      <c r="B67" s="375"/>
      <c r="C67" s="74"/>
      <c r="D67" s="74"/>
      <c r="E67" s="74"/>
      <c r="F67" s="74"/>
      <c r="G67" s="74"/>
      <c r="H67" s="74"/>
      <c r="I67" s="74"/>
    </row>
    <row r="68" spans="1:13" x14ac:dyDescent="0.25">
      <c r="A68" s="375" t="s">
        <v>394</v>
      </c>
      <c r="B68" s="375"/>
    </row>
    <row r="69" spans="1:13" ht="28.9" customHeight="1" x14ac:dyDescent="0.25">
      <c r="A69" s="368" t="s">
        <v>89</v>
      </c>
      <c r="B69" s="368"/>
      <c r="C69" s="368"/>
      <c r="D69" s="368"/>
      <c r="E69" s="368"/>
    </row>
    <row r="70" spans="1:13" ht="22.9" customHeight="1" x14ac:dyDescent="0.25">
      <c r="A70" s="368" t="s">
        <v>90</v>
      </c>
      <c r="B70" s="368"/>
      <c r="C70" s="368"/>
      <c r="D70" s="368"/>
      <c r="E70" s="368"/>
    </row>
    <row r="71" spans="1:13" ht="18" customHeight="1" x14ac:dyDescent="0.25">
      <c r="A71" s="369" t="s">
        <v>91</v>
      </c>
      <c r="B71" s="369"/>
      <c r="C71" s="369"/>
      <c r="D71" s="369"/>
      <c r="E71" s="369"/>
    </row>
    <row r="72" spans="1:13" x14ac:dyDescent="0.25">
      <c r="A72" s="368" t="s">
        <v>92</v>
      </c>
      <c r="B72" s="368"/>
      <c r="C72" s="368"/>
      <c r="D72" s="368"/>
      <c r="E72" s="368"/>
    </row>
    <row r="73" spans="1:13" x14ac:dyDescent="0.25">
      <c r="A73" s="6"/>
      <c r="B73" s="6"/>
      <c r="C73" s="6"/>
      <c r="D73" s="6"/>
      <c r="E73" s="6"/>
    </row>
    <row r="74" spans="1:13" ht="15.75" x14ac:dyDescent="0.25">
      <c r="A74" s="379"/>
      <c r="B74" s="379"/>
      <c r="C74" s="379"/>
      <c r="D74" s="379"/>
      <c r="E74" s="379"/>
      <c r="F74" s="379"/>
      <c r="G74" s="379"/>
      <c r="H74" s="379"/>
      <c r="I74" s="379"/>
      <c r="J74" s="379"/>
      <c r="K74" s="379"/>
      <c r="L74" s="379"/>
      <c r="M74" s="379"/>
    </row>
    <row r="75" spans="1:13" ht="15.75" x14ac:dyDescent="0.25">
      <c r="A75" s="379"/>
      <c r="B75" s="379"/>
      <c r="C75" s="379"/>
      <c r="D75" s="379"/>
      <c r="E75" s="379"/>
      <c r="F75" s="379"/>
      <c r="G75" s="379"/>
      <c r="H75" s="379"/>
      <c r="I75" s="379"/>
      <c r="J75" s="379"/>
      <c r="K75" s="379"/>
      <c r="L75" s="379"/>
      <c r="M75" s="379"/>
    </row>
    <row r="76" spans="1:13" x14ac:dyDescent="0.25">
      <c r="A76" s="357"/>
      <c r="B76" s="357"/>
      <c r="C76" s="357"/>
      <c r="D76" s="357"/>
      <c r="E76" s="357"/>
      <c r="F76" s="357"/>
      <c r="G76" s="357"/>
      <c r="H76" s="357"/>
      <c r="I76" s="357"/>
      <c r="J76" s="357"/>
      <c r="K76" s="357"/>
      <c r="L76" s="357"/>
      <c r="M76" s="357"/>
    </row>
    <row r="77" spans="1:13" x14ac:dyDescent="0.25">
      <c r="A77" s="357"/>
      <c r="B77" s="357"/>
      <c r="C77" s="357"/>
      <c r="D77" s="357"/>
      <c r="E77" s="357"/>
      <c r="F77" s="357"/>
      <c r="G77" s="357"/>
      <c r="H77" s="357"/>
      <c r="I77" s="357"/>
      <c r="J77" s="357"/>
      <c r="K77" s="357"/>
      <c r="L77" s="357"/>
      <c r="M77" s="357"/>
    </row>
    <row r="78" spans="1:13" x14ac:dyDescent="0.25">
      <c r="A78" s="357"/>
      <c r="B78" s="357"/>
      <c r="C78" s="357"/>
      <c r="D78" s="357"/>
      <c r="E78" s="357"/>
      <c r="F78" s="357"/>
      <c r="G78" s="357"/>
      <c r="H78" s="357"/>
      <c r="I78" s="357"/>
      <c r="J78" s="357"/>
      <c r="K78" s="357"/>
      <c r="L78" s="357"/>
      <c r="M78" s="357"/>
    </row>
    <row r="79" spans="1:13" x14ac:dyDescent="0.25">
      <c r="A79" s="357"/>
      <c r="B79" s="357"/>
      <c r="C79" s="357"/>
      <c r="D79" s="357"/>
      <c r="E79" s="357"/>
      <c r="F79" s="357"/>
      <c r="G79" s="357"/>
      <c r="H79" s="357"/>
      <c r="I79" s="357"/>
      <c r="J79" s="357"/>
      <c r="K79" s="357"/>
      <c r="L79" s="357"/>
      <c r="M79" s="357"/>
    </row>
    <row r="80" spans="1:13" x14ac:dyDescent="0.25">
      <c r="A80" s="357"/>
      <c r="B80" s="357"/>
      <c r="C80" s="357"/>
      <c r="D80" s="357"/>
      <c r="E80" s="357"/>
      <c r="F80" s="357"/>
      <c r="G80" s="357"/>
      <c r="H80" s="357"/>
      <c r="I80" s="357"/>
      <c r="J80" s="357"/>
      <c r="K80" s="357"/>
      <c r="L80" s="357"/>
      <c r="M80" s="357"/>
    </row>
    <row r="81" spans="1:13" x14ac:dyDescent="0.25">
      <c r="A81" s="357"/>
      <c r="B81" s="357"/>
      <c r="C81" s="357"/>
      <c r="D81" s="357"/>
      <c r="E81" s="357"/>
      <c r="F81" s="357"/>
      <c r="G81" s="357"/>
      <c r="H81" s="357"/>
      <c r="I81" s="357"/>
      <c r="J81" s="357"/>
      <c r="K81" s="357"/>
      <c r="L81" s="357"/>
      <c r="M81" s="357"/>
    </row>
    <row r="82" spans="1:13" x14ac:dyDescent="0.25">
      <c r="A82" s="357"/>
      <c r="B82" s="357"/>
      <c r="C82" s="357"/>
      <c r="D82" s="357"/>
      <c r="E82" s="357"/>
      <c r="F82" s="357"/>
      <c r="G82" s="357"/>
      <c r="H82" s="357"/>
      <c r="I82" s="357"/>
      <c r="J82" s="357"/>
      <c r="K82" s="357"/>
      <c r="L82" s="357"/>
      <c r="M82" s="357"/>
    </row>
  </sheetData>
  <mergeCells count="56">
    <mergeCell ref="A7:M7"/>
    <mergeCell ref="A5:L5"/>
    <mergeCell ref="A6:M6"/>
    <mergeCell ref="A1:E1"/>
    <mergeCell ref="H1:M1"/>
    <mergeCell ref="H2:M2"/>
    <mergeCell ref="H3:M3"/>
    <mergeCell ref="A77:M77"/>
    <mergeCell ref="A63:B63"/>
    <mergeCell ref="B14:B16"/>
    <mergeCell ref="H14:H15"/>
    <mergeCell ref="F14:F16"/>
    <mergeCell ref="A76:M76"/>
    <mergeCell ref="C14:C15"/>
    <mergeCell ref="A69:E69"/>
    <mergeCell ref="A75:M75"/>
    <mergeCell ref="A74:M74"/>
    <mergeCell ref="I14:I15"/>
    <mergeCell ref="D14:E15"/>
    <mergeCell ref="A14:A16"/>
    <mergeCell ref="G14:G16"/>
    <mergeCell ref="K15:L15"/>
    <mergeCell ref="K14:M14"/>
    <mergeCell ref="A82:M82"/>
    <mergeCell ref="A78:M78"/>
    <mergeCell ref="A79:M79"/>
    <mergeCell ref="A80:M80"/>
    <mergeCell ref="A81:M81"/>
    <mergeCell ref="A70:E70"/>
    <mergeCell ref="A71:E71"/>
    <mergeCell ref="A72:E72"/>
    <mergeCell ref="J14:J15"/>
    <mergeCell ref="C65:I65"/>
    <mergeCell ref="F27:F28"/>
    <mergeCell ref="G27:G28"/>
    <mergeCell ref="H27:H28"/>
    <mergeCell ref="I27:I28"/>
    <mergeCell ref="A67:B67"/>
    <mergeCell ref="A68:B68"/>
    <mergeCell ref="A66:B66"/>
    <mergeCell ref="J8:Q8"/>
    <mergeCell ref="J9:Q9"/>
    <mergeCell ref="J10:Q10"/>
    <mergeCell ref="J11:Q11"/>
    <mergeCell ref="E27:E28"/>
    <mergeCell ref="A8:H8"/>
    <mergeCell ref="A9:H9"/>
    <mergeCell ref="A10:H10"/>
    <mergeCell ref="A11:H11"/>
    <mergeCell ref="D27:D28"/>
    <mergeCell ref="A27:A28"/>
    <mergeCell ref="C27:C28"/>
    <mergeCell ref="J27:J28"/>
    <mergeCell ref="K27:K28"/>
    <mergeCell ref="L27:L28"/>
    <mergeCell ref="M27:M28"/>
  </mergeCells>
  <phoneticPr fontId="0" type="noConversion"/>
  <pageMargins left="0.70866141732283472" right="0.39370078740157483" top="0.78740157480314965" bottom="0.39370078740157483" header="0.31496062992125984" footer="0.31496062992125984"/>
  <pageSetup paperSize="8" scale="71" fitToHeight="0" orientation="landscape" r:id="rId1"/>
  <ignoredErrors>
    <ignoredError sqref="A2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3"/>
  <sheetViews>
    <sheetView view="pageBreakPreview" zoomScaleNormal="150" zoomScaleSheetLayoutView="100" workbookViewId="0">
      <selection activeCell="M50" sqref="M50"/>
    </sheetView>
  </sheetViews>
  <sheetFormatPr defaultColWidth="9.140625" defaultRowHeight="15" x14ac:dyDescent="0.25"/>
  <cols>
    <col min="1" max="1" width="12" style="2" customWidth="1"/>
    <col min="2" max="2" width="48.7109375" style="5" customWidth="1"/>
    <col min="3" max="3" width="8" style="1" customWidth="1"/>
    <col min="4" max="4" width="7.85546875" style="1" customWidth="1"/>
    <col min="5" max="5" width="8.7109375" style="1" customWidth="1"/>
    <col min="6" max="6" width="6.85546875" style="1" customWidth="1"/>
    <col min="7" max="7" width="8" style="1" customWidth="1"/>
    <col min="8" max="8" width="7.42578125" style="1" customWidth="1"/>
    <col min="9" max="9" width="6.85546875" style="1" customWidth="1"/>
    <col min="10" max="10" width="7.42578125" style="1" customWidth="1"/>
    <col min="11" max="11" width="7.42578125" style="2" customWidth="1"/>
    <col min="12" max="12" width="8.5703125" style="2" customWidth="1"/>
    <col min="13" max="14" width="6.5703125" style="1" customWidth="1"/>
    <col min="15" max="15" width="8" style="1" customWidth="1"/>
    <col min="16" max="16" width="6.28515625" style="1" customWidth="1"/>
    <col min="17" max="17" width="8.28515625" style="1" customWidth="1"/>
    <col min="18" max="18" width="7.42578125" style="1" customWidth="1"/>
    <col min="19" max="19" width="12.5703125" style="1" customWidth="1"/>
    <col min="20" max="20" width="11.7109375" style="2" customWidth="1"/>
    <col min="21" max="21" width="8" style="1" customWidth="1"/>
    <col min="22" max="22" width="6.5703125" style="1" customWidth="1"/>
    <col min="23" max="23" width="6.140625" style="1" customWidth="1"/>
    <col min="24" max="24" width="7" style="1" customWidth="1"/>
    <col min="25" max="25" width="9" style="1" customWidth="1"/>
    <col min="26" max="16384" width="9.140625" style="1"/>
  </cols>
  <sheetData>
    <row r="1" spans="1:28" ht="15" customHeight="1" x14ac:dyDescent="0.25">
      <c r="A1" s="392" t="s">
        <v>181</v>
      </c>
      <c r="B1" s="392"/>
      <c r="K1" s="53"/>
      <c r="L1" s="53"/>
      <c r="R1" s="387" t="s">
        <v>239</v>
      </c>
      <c r="S1" s="387"/>
      <c r="T1" s="387"/>
      <c r="U1" s="387"/>
      <c r="V1" s="387"/>
      <c r="W1" s="387"/>
      <c r="X1" s="387"/>
      <c r="Y1" s="387"/>
    </row>
    <row r="2" spans="1:28" x14ac:dyDescent="0.25">
      <c r="R2" s="387" t="s">
        <v>0</v>
      </c>
      <c r="S2" s="387"/>
      <c r="T2" s="387"/>
      <c r="U2" s="387"/>
      <c r="V2" s="387"/>
      <c r="W2" s="387"/>
      <c r="X2" s="387"/>
      <c r="Y2" s="387"/>
    </row>
    <row r="3" spans="1:28" x14ac:dyDescent="0.25">
      <c r="R3" s="387" t="s">
        <v>1</v>
      </c>
      <c r="S3" s="387"/>
      <c r="T3" s="387"/>
      <c r="U3" s="387"/>
      <c r="V3" s="387"/>
      <c r="W3" s="387"/>
      <c r="X3" s="387"/>
      <c r="Y3" s="387"/>
    </row>
    <row r="4" spans="1:28" x14ac:dyDescent="0.25">
      <c r="A4" s="15"/>
      <c r="B4" s="13"/>
      <c r="K4" s="15"/>
      <c r="L4" s="15"/>
      <c r="R4" s="14"/>
      <c r="S4" s="14"/>
      <c r="T4" s="14"/>
      <c r="U4" s="14"/>
      <c r="V4" s="14"/>
      <c r="W4" s="14"/>
      <c r="X4" s="14"/>
      <c r="Y4" s="14"/>
    </row>
    <row r="5" spans="1:28" ht="15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</row>
    <row r="6" spans="1:28" ht="15" customHeight="1" x14ac:dyDescent="0.25">
      <c r="A6" s="383" t="s">
        <v>176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</row>
    <row r="7" spans="1:28" ht="15" customHeight="1" x14ac:dyDescent="0.25">
      <c r="A7" s="391" t="s">
        <v>182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</row>
    <row r="8" spans="1:28" ht="18" customHeight="1" x14ac:dyDescent="0.25">
      <c r="A8" s="356" t="s">
        <v>220</v>
      </c>
      <c r="B8" s="356"/>
      <c r="C8" s="71"/>
      <c r="D8" s="71"/>
      <c r="E8" s="71"/>
      <c r="F8" s="71"/>
      <c r="G8" s="71"/>
      <c r="H8" s="71"/>
      <c r="K8" s="1"/>
      <c r="L8" s="1"/>
      <c r="O8" s="54"/>
      <c r="P8" s="54"/>
      <c r="Q8" s="54"/>
      <c r="R8" s="54"/>
      <c r="S8" s="356" t="s">
        <v>219</v>
      </c>
      <c r="T8" s="356"/>
      <c r="U8" s="356"/>
      <c r="V8" s="356"/>
      <c r="W8" s="356"/>
      <c r="X8" s="356"/>
      <c r="Y8" s="356"/>
      <c r="Z8" s="71"/>
    </row>
    <row r="9" spans="1:28" ht="21" customHeight="1" x14ac:dyDescent="0.25">
      <c r="A9" s="357" t="s">
        <v>46</v>
      </c>
      <c r="B9" s="357"/>
      <c r="K9" s="1"/>
      <c r="L9" s="1"/>
      <c r="O9" s="54"/>
      <c r="P9" s="54"/>
      <c r="Q9" s="54"/>
      <c r="R9" s="54"/>
      <c r="S9" s="357" t="s">
        <v>230</v>
      </c>
      <c r="T9" s="357"/>
      <c r="U9" s="357"/>
      <c r="V9" s="357"/>
      <c r="W9" s="357"/>
      <c r="X9" s="357"/>
      <c r="Y9" s="357"/>
    </row>
    <row r="10" spans="1:28" ht="18" customHeight="1" x14ac:dyDescent="0.25">
      <c r="A10" s="357" t="s">
        <v>103</v>
      </c>
      <c r="B10" s="357"/>
      <c r="I10" s="22"/>
      <c r="K10" s="1"/>
      <c r="L10" s="1"/>
      <c r="O10" s="54"/>
      <c r="P10" s="54"/>
      <c r="Q10" s="54"/>
      <c r="R10" s="54"/>
      <c r="S10" s="357" t="s">
        <v>172</v>
      </c>
      <c r="T10" s="357"/>
      <c r="U10" s="357"/>
      <c r="V10" s="357"/>
      <c r="W10" s="357"/>
      <c r="X10" s="357"/>
      <c r="Y10" s="357"/>
    </row>
    <row r="11" spans="1:28" ht="21" customHeight="1" x14ac:dyDescent="0.25">
      <c r="A11" s="357" t="s">
        <v>148</v>
      </c>
      <c r="B11" s="357"/>
      <c r="I11" s="22"/>
      <c r="K11" s="1"/>
      <c r="L11" s="1"/>
      <c r="O11" s="54"/>
      <c r="P11" s="54"/>
      <c r="Q11" s="54"/>
      <c r="R11" s="54"/>
      <c r="S11" s="357" t="s">
        <v>149</v>
      </c>
      <c r="T11" s="357"/>
      <c r="U11" s="357"/>
      <c r="V11" s="357"/>
      <c r="W11" s="357"/>
      <c r="X11" s="357"/>
      <c r="Y11" s="357"/>
    </row>
    <row r="12" spans="1:28" x14ac:dyDescent="0.25">
      <c r="A12" s="167" t="s">
        <v>105</v>
      </c>
      <c r="B12" s="72"/>
      <c r="C12" s="72"/>
      <c r="D12" s="72"/>
      <c r="E12" s="72"/>
      <c r="F12" s="72"/>
      <c r="G12" s="72"/>
      <c r="H12" s="72"/>
      <c r="J12" s="22"/>
      <c r="M12" s="16"/>
      <c r="O12" s="22"/>
      <c r="S12" s="167" t="s">
        <v>105</v>
      </c>
      <c r="T12" s="72"/>
      <c r="U12" s="72"/>
      <c r="V12" s="72"/>
      <c r="W12" s="72"/>
      <c r="X12" s="72"/>
      <c r="Y12" s="72"/>
      <c r="Z12" s="72"/>
    </row>
    <row r="13" spans="1:28" ht="15.75" thickBot="1" x14ac:dyDescent="0.3">
      <c r="A13" s="167"/>
      <c r="B13" s="72"/>
      <c r="C13" s="72"/>
      <c r="D13" s="72"/>
      <c r="E13" s="72"/>
      <c r="F13" s="72"/>
      <c r="G13" s="72"/>
      <c r="H13" s="72"/>
      <c r="J13" s="22"/>
      <c r="K13" s="73"/>
      <c r="L13" s="73"/>
      <c r="M13" s="16"/>
      <c r="O13" s="22"/>
      <c r="T13" s="12"/>
      <c r="X13" s="74"/>
      <c r="Y13" s="74"/>
    </row>
    <row r="14" spans="1:28" ht="15" customHeight="1" x14ac:dyDescent="0.25">
      <c r="A14" s="398" t="s">
        <v>48</v>
      </c>
      <c r="B14" s="396" t="s">
        <v>49</v>
      </c>
      <c r="C14" s="396" t="s">
        <v>240</v>
      </c>
      <c r="D14" s="396"/>
      <c r="E14" s="396"/>
      <c r="F14" s="396"/>
      <c r="G14" s="396"/>
      <c r="H14" s="396"/>
      <c r="I14" s="396"/>
      <c r="J14" s="396"/>
      <c r="K14" s="396"/>
      <c r="L14" s="396" t="s">
        <v>52</v>
      </c>
      <c r="M14" s="396"/>
      <c r="N14" s="396"/>
      <c r="O14" s="396"/>
      <c r="P14" s="396"/>
      <c r="Q14" s="396" t="s">
        <v>53</v>
      </c>
      <c r="R14" s="396"/>
      <c r="S14" s="396"/>
      <c r="T14" s="396"/>
      <c r="U14" s="396"/>
      <c r="V14" s="396"/>
      <c r="W14" s="396"/>
      <c r="X14" s="396"/>
      <c r="Y14" s="397"/>
    </row>
    <row r="15" spans="1:28" x14ac:dyDescent="0.25">
      <c r="A15" s="399"/>
      <c r="B15" s="394"/>
      <c r="C15" s="394" t="s">
        <v>50</v>
      </c>
      <c r="D15" s="394"/>
      <c r="E15" s="394"/>
      <c r="F15" s="394"/>
      <c r="G15" s="394" t="s">
        <v>51</v>
      </c>
      <c r="H15" s="394"/>
      <c r="I15" s="394"/>
      <c r="J15" s="394"/>
      <c r="K15" s="394"/>
      <c r="L15" s="394"/>
      <c r="M15" s="394"/>
      <c r="N15" s="394"/>
      <c r="O15" s="394"/>
      <c r="P15" s="394"/>
      <c r="Q15" s="394" t="s">
        <v>50</v>
      </c>
      <c r="R15" s="394"/>
      <c r="S15" s="394"/>
      <c r="T15" s="394"/>
      <c r="U15" s="394" t="s">
        <v>51</v>
      </c>
      <c r="V15" s="394"/>
      <c r="W15" s="394"/>
      <c r="X15" s="394"/>
      <c r="Y15" s="395"/>
    </row>
    <row r="16" spans="1:28" ht="89.25" x14ac:dyDescent="0.25">
      <c r="A16" s="399"/>
      <c r="B16" s="394"/>
      <c r="C16" s="168" t="s">
        <v>54</v>
      </c>
      <c r="D16" s="168" t="s">
        <v>55</v>
      </c>
      <c r="E16" s="168" t="s">
        <v>56</v>
      </c>
      <c r="F16" s="168" t="s">
        <v>57</v>
      </c>
      <c r="G16" s="168" t="s">
        <v>54</v>
      </c>
      <c r="H16" s="168" t="s">
        <v>55</v>
      </c>
      <c r="I16" s="168" t="s">
        <v>58</v>
      </c>
      <c r="J16" s="168" t="s">
        <v>59</v>
      </c>
      <c r="K16" s="168" t="s">
        <v>60</v>
      </c>
      <c r="L16" s="168" t="s">
        <v>61</v>
      </c>
      <c r="M16" s="168" t="s">
        <v>62</v>
      </c>
      <c r="N16" s="168" t="s">
        <v>63</v>
      </c>
      <c r="O16" s="168" t="s">
        <v>64</v>
      </c>
      <c r="P16" s="168" t="s">
        <v>65</v>
      </c>
      <c r="Q16" s="168" t="s">
        <v>54</v>
      </c>
      <c r="R16" s="168" t="s">
        <v>55</v>
      </c>
      <c r="S16" s="168" t="s">
        <v>56</v>
      </c>
      <c r="T16" s="168" t="s">
        <v>57</v>
      </c>
      <c r="U16" s="168" t="s">
        <v>54</v>
      </c>
      <c r="V16" s="168" t="s">
        <v>55</v>
      </c>
      <c r="W16" s="168" t="s">
        <v>58</v>
      </c>
      <c r="X16" s="168" t="s">
        <v>59</v>
      </c>
      <c r="Y16" s="169" t="s">
        <v>60</v>
      </c>
    </row>
    <row r="17" spans="1:25" ht="18.75" customHeight="1" x14ac:dyDescent="0.25">
      <c r="A17" s="84"/>
      <c r="B17" s="85" t="s">
        <v>13</v>
      </c>
      <c r="C17" s="102"/>
      <c r="D17" s="102"/>
      <c r="E17" s="102"/>
      <c r="F17" s="87">
        <f>F18+F19</f>
        <v>5.7249999999999996</v>
      </c>
      <c r="G17" s="102"/>
      <c r="H17" s="102"/>
      <c r="I17" s="102"/>
      <c r="J17" s="102"/>
      <c r="K17" s="87">
        <f>K18+K19</f>
        <v>12.224</v>
      </c>
      <c r="L17" s="87">
        <f t="shared" ref="L17" si="0">L18+L19</f>
        <v>37.588000000000001</v>
      </c>
      <c r="M17" s="87">
        <f t="shared" ref="M17:P17" si="1">M18+M19</f>
        <v>0</v>
      </c>
      <c r="N17" s="87">
        <f t="shared" si="1"/>
        <v>21.78</v>
      </c>
      <c r="O17" s="87">
        <f t="shared" si="1"/>
        <v>15.808</v>
      </c>
      <c r="P17" s="87">
        <f t="shared" si="1"/>
        <v>0</v>
      </c>
      <c r="Q17" s="102"/>
      <c r="R17" s="102"/>
      <c r="S17" s="102"/>
      <c r="T17" s="87">
        <f>T18+T19</f>
        <v>6.1199999999999992</v>
      </c>
      <c r="U17" s="170"/>
      <c r="V17" s="102"/>
      <c r="W17" s="102"/>
      <c r="X17" s="102"/>
      <c r="Y17" s="177">
        <f>Y18+Y19</f>
        <v>3.2</v>
      </c>
    </row>
    <row r="18" spans="1:25" x14ac:dyDescent="0.25">
      <c r="A18" s="84"/>
      <c r="B18" s="88" t="s">
        <v>174</v>
      </c>
      <c r="C18" s="102"/>
      <c r="D18" s="102"/>
      <c r="E18" s="102"/>
      <c r="F18" s="143">
        <f>F26+F31</f>
        <v>2.0049999999999999</v>
      </c>
      <c r="G18" s="102"/>
      <c r="H18" s="102"/>
      <c r="I18" s="102"/>
      <c r="J18" s="102"/>
      <c r="K18" s="143">
        <f>K26+K31</f>
        <v>12.224</v>
      </c>
      <c r="L18" s="87">
        <f>L31+L47+L58+L26</f>
        <v>21.934000000000001</v>
      </c>
      <c r="M18" s="87">
        <f>M31+M47+M58+M26</f>
        <v>0</v>
      </c>
      <c r="N18" s="87">
        <f>N31+N47+N58+N26</f>
        <v>17.93</v>
      </c>
      <c r="O18" s="87">
        <f>O31+O47+O58+O26</f>
        <v>4.0040000000000004</v>
      </c>
      <c r="P18" s="87">
        <f>P31+P47+P58+P26</f>
        <v>0</v>
      </c>
      <c r="Q18" s="102"/>
      <c r="R18" s="102"/>
      <c r="S18" s="102"/>
      <c r="T18" s="143">
        <f>T26+T31</f>
        <v>2.4</v>
      </c>
      <c r="U18" s="170"/>
      <c r="V18" s="102"/>
      <c r="W18" s="102"/>
      <c r="X18" s="102"/>
      <c r="Y18" s="188">
        <f>Y26+Y31</f>
        <v>3.2</v>
      </c>
    </row>
    <row r="19" spans="1:25" ht="15.75" customHeight="1" x14ac:dyDescent="0.25">
      <c r="A19" s="84"/>
      <c r="B19" s="88" t="s">
        <v>175</v>
      </c>
      <c r="C19" s="102"/>
      <c r="D19" s="102"/>
      <c r="E19" s="102"/>
      <c r="F19" s="143">
        <f>F38</f>
        <v>3.7199999999999998</v>
      </c>
      <c r="G19" s="102"/>
      <c r="H19" s="102"/>
      <c r="I19" s="102"/>
      <c r="J19" s="102"/>
      <c r="K19" s="143">
        <f>K38</f>
        <v>0</v>
      </c>
      <c r="L19" s="87">
        <f>L38+L53+L60</f>
        <v>15.654</v>
      </c>
      <c r="M19" s="87">
        <f>M38+M53+M60</f>
        <v>0</v>
      </c>
      <c r="N19" s="87">
        <f>N38+N53+N60</f>
        <v>3.85</v>
      </c>
      <c r="O19" s="87">
        <f>O38+O53+O60</f>
        <v>11.804</v>
      </c>
      <c r="P19" s="87">
        <f>P38+P53+P60</f>
        <v>0</v>
      </c>
      <c r="Q19" s="102"/>
      <c r="R19" s="102"/>
      <c r="S19" s="102"/>
      <c r="T19" s="143">
        <f>T38</f>
        <v>3.7199999999999998</v>
      </c>
      <c r="U19" s="170"/>
      <c r="V19" s="102"/>
      <c r="W19" s="102"/>
      <c r="X19" s="102"/>
      <c r="Y19" s="188">
        <f>Y38</f>
        <v>0</v>
      </c>
    </row>
    <row r="20" spans="1:25" x14ac:dyDescent="0.25">
      <c r="A20" s="89">
        <v>1</v>
      </c>
      <c r="B20" s="90" t="s">
        <v>23</v>
      </c>
      <c r="C20" s="102"/>
      <c r="D20" s="102"/>
      <c r="E20" s="102"/>
      <c r="F20" s="92">
        <f>F21</f>
        <v>5.7249999999999996</v>
      </c>
      <c r="G20" s="102"/>
      <c r="H20" s="102"/>
      <c r="I20" s="102"/>
      <c r="J20" s="102"/>
      <c r="K20" s="92">
        <f>K21</f>
        <v>12.224</v>
      </c>
      <c r="L20" s="92">
        <f>L21+L45</f>
        <v>37.588000000000008</v>
      </c>
      <c r="M20" s="92">
        <f>M21+M45</f>
        <v>0</v>
      </c>
      <c r="N20" s="92">
        <f>N21+N45</f>
        <v>21.78</v>
      </c>
      <c r="O20" s="92">
        <f>O21+O45</f>
        <v>15.808</v>
      </c>
      <c r="P20" s="92">
        <f>P21+P45</f>
        <v>0</v>
      </c>
      <c r="Q20" s="102"/>
      <c r="R20" s="102"/>
      <c r="S20" s="102"/>
      <c r="T20" s="92">
        <f>T21</f>
        <v>6.1199999999999992</v>
      </c>
      <c r="U20" s="170"/>
      <c r="V20" s="102"/>
      <c r="W20" s="102"/>
      <c r="X20" s="102"/>
      <c r="Y20" s="178">
        <f>Y21</f>
        <v>3.2</v>
      </c>
    </row>
    <row r="21" spans="1:25" ht="26.25" x14ac:dyDescent="0.25">
      <c r="A21" s="93" t="s">
        <v>15</v>
      </c>
      <c r="B21" s="90" t="s">
        <v>37</v>
      </c>
      <c r="C21" s="102"/>
      <c r="D21" s="102"/>
      <c r="E21" s="102"/>
      <c r="F21" s="92">
        <f>F22</f>
        <v>5.7249999999999996</v>
      </c>
      <c r="G21" s="102"/>
      <c r="H21" s="102"/>
      <c r="I21" s="102"/>
      <c r="J21" s="102"/>
      <c r="K21" s="92">
        <f>K22</f>
        <v>12.224</v>
      </c>
      <c r="L21" s="92">
        <f t="shared" ref="L21" si="2">L22</f>
        <v>26.391000000000005</v>
      </c>
      <c r="M21" s="92">
        <f t="shared" ref="M21:P21" si="3">M22</f>
        <v>0</v>
      </c>
      <c r="N21" s="92">
        <f t="shared" si="3"/>
        <v>21.78</v>
      </c>
      <c r="O21" s="92">
        <f t="shared" si="3"/>
        <v>4.6110000000000007</v>
      </c>
      <c r="P21" s="92">
        <f t="shared" si="3"/>
        <v>0</v>
      </c>
      <c r="Q21" s="102"/>
      <c r="R21" s="102"/>
      <c r="S21" s="102"/>
      <c r="T21" s="92">
        <f>T22</f>
        <v>6.1199999999999992</v>
      </c>
      <c r="U21" s="170"/>
      <c r="V21" s="102"/>
      <c r="W21" s="102"/>
      <c r="X21" s="102"/>
      <c r="Y21" s="178">
        <f>Y22</f>
        <v>3.2</v>
      </c>
    </row>
    <row r="22" spans="1:25" x14ac:dyDescent="0.25">
      <c r="A22" s="93" t="s">
        <v>20</v>
      </c>
      <c r="B22" s="94" t="s">
        <v>24</v>
      </c>
      <c r="C22" s="102"/>
      <c r="D22" s="102"/>
      <c r="E22" s="102"/>
      <c r="F22" s="92">
        <f>F23+F29</f>
        <v>5.7249999999999996</v>
      </c>
      <c r="G22" s="102"/>
      <c r="H22" s="102"/>
      <c r="I22" s="102"/>
      <c r="J22" s="102"/>
      <c r="K22" s="92">
        <f t="shared" ref="K22:P22" si="4">K23+K29</f>
        <v>12.224</v>
      </c>
      <c r="L22" s="92">
        <f t="shared" si="4"/>
        <v>26.391000000000005</v>
      </c>
      <c r="M22" s="92">
        <f t="shared" si="4"/>
        <v>0</v>
      </c>
      <c r="N22" s="92">
        <f t="shared" si="4"/>
        <v>21.78</v>
      </c>
      <c r="O22" s="92">
        <f t="shared" si="4"/>
        <v>4.6110000000000007</v>
      </c>
      <c r="P22" s="92">
        <f t="shared" si="4"/>
        <v>0</v>
      </c>
      <c r="Q22" s="102"/>
      <c r="R22" s="102"/>
      <c r="S22" s="102"/>
      <c r="T22" s="92">
        <f>T23+T29</f>
        <v>6.1199999999999992</v>
      </c>
      <c r="U22" s="170"/>
      <c r="V22" s="102"/>
      <c r="W22" s="102"/>
      <c r="X22" s="102"/>
      <c r="Y22" s="178">
        <f>Y23+Y29</f>
        <v>3.2</v>
      </c>
    </row>
    <row r="23" spans="1:25" x14ac:dyDescent="0.25">
      <c r="A23" s="93" t="s">
        <v>32</v>
      </c>
      <c r="B23" s="94" t="s">
        <v>25</v>
      </c>
      <c r="C23" s="131"/>
      <c r="D23" s="131"/>
      <c r="E23" s="131"/>
      <c r="F23" s="92">
        <f>F24</f>
        <v>0</v>
      </c>
      <c r="G23" s="131"/>
      <c r="H23" s="131"/>
      <c r="I23" s="131"/>
      <c r="J23" s="131"/>
      <c r="K23" s="92">
        <f>K24</f>
        <v>12.224</v>
      </c>
      <c r="L23" s="92">
        <f t="shared" ref="L23:L26" si="5">L24</f>
        <v>10.286</v>
      </c>
      <c r="M23" s="92">
        <f t="shared" ref="M23:P26" si="6">M24</f>
        <v>0</v>
      </c>
      <c r="N23" s="92">
        <f t="shared" si="6"/>
        <v>10.286</v>
      </c>
      <c r="O23" s="92">
        <f t="shared" si="6"/>
        <v>0</v>
      </c>
      <c r="P23" s="92">
        <f t="shared" si="6"/>
        <v>0</v>
      </c>
      <c r="Q23" s="131"/>
      <c r="R23" s="131"/>
      <c r="S23" s="131"/>
      <c r="T23" s="92">
        <f>T24</f>
        <v>0</v>
      </c>
      <c r="U23" s="171"/>
      <c r="V23" s="131"/>
      <c r="W23" s="131"/>
      <c r="X23" s="131"/>
      <c r="Y23" s="178">
        <f>Y24</f>
        <v>3.2</v>
      </c>
    </row>
    <row r="24" spans="1:25" x14ac:dyDescent="0.25">
      <c r="A24" s="93" t="s">
        <v>33</v>
      </c>
      <c r="B24" s="95" t="s">
        <v>47</v>
      </c>
      <c r="C24" s="131"/>
      <c r="D24" s="131"/>
      <c r="E24" s="131"/>
      <c r="F24" s="92">
        <f>F25</f>
        <v>0</v>
      </c>
      <c r="G24" s="131"/>
      <c r="H24" s="131"/>
      <c r="I24" s="131"/>
      <c r="J24" s="131"/>
      <c r="K24" s="92">
        <f>K25</f>
        <v>12.224</v>
      </c>
      <c r="L24" s="92">
        <f t="shared" si="5"/>
        <v>10.286</v>
      </c>
      <c r="M24" s="92">
        <f t="shared" si="6"/>
        <v>0</v>
      </c>
      <c r="N24" s="92">
        <f t="shared" si="6"/>
        <v>10.286</v>
      </c>
      <c r="O24" s="92">
        <f t="shared" si="6"/>
        <v>0</v>
      </c>
      <c r="P24" s="92">
        <f t="shared" si="6"/>
        <v>0</v>
      </c>
      <c r="Q24" s="131"/>
      <c r="R24" s="131"/>
      <c r="S24" s="131"/>
      <c r="T24" s="92">
        <f>T25</f>
        <v>0</v>
      </c>
      <c r="U24" s="171"/>
      <c r="V24" s="131"/>
      <c r="W24" s="131"/>
      <c r="X24" s="131"/>
      <c r="Y24" s="178">
        <f>Y25</f>
        <v>3.2</v>
      </c>
    </row>
    <row r="25" spans="1:25" x14ac:dyDescent="0.25">
      <c r="A25" s="93" t="s">
        <v>34</v>
      </c>
      <c r="B25" s="96" t="s">
        <v>26</v>
      </c>
      <c r="C25" s="131"/>
      <c r="D25" s="131"/>
      <c r="E25" s="131"/>
      <c r="F25" s="92">
        <f>F26</f>
        <v>0</v>
      </c>
      <c r="G25" s="131"/>
      <c r="H25" s="131"/>
      <c r="I25" s="131"/>
      <c r="J25" s="131"/>
      <c r="K25" s="92">
        <f>K26</f>
        <v>12.224</v>
      </c>
      <c r="L25" s="92">
        <f t="shared" si="5"/>
        <v>10.286</v>
      </c>
      <c r="M25" s="92">
        <f t="shared" si="6"/>
        <v>0</v>
      </c>
      <c r="N25" s="92">
        <f t="shared" si="6"/>
        <v>10.286</v>
      </c>
      <c r="O25" s="92">
        <f t="shared" si="6"/>
        <v>0</v>
      </c>
      <c r="P25" s="92">
        <f t="shared" si="6"/>
        <v>0</v>
      </c>
      <c r="Q25" s="131"/>
      <c r="R25" s="131"/>
      <c r="S25" s="131"/>
      <c r="T25" s="92">
        <f>T26</f>
        <v>0</v>
      </c>
      <c r="U25" s="171"/>
      <c r="V25" s="131"/>
      <c r="W25" s="131"/>
      <c r="X25" s="131"/>
      <c r="Y25" s="178">
        <f>Y26</f>
        <v>3.2</v>
      </c>
    </row>
    <row r="26" spans="1:25" x14ac:dyDescent="0.25">
      <c r="A26" s="97" t="s">
        <v>151</v>
      </c>
      <c r="B26" s="98" t="s">
        <v>150</v>
      </c>
      <c r="C26" s="131"/>
      <c r="D26" s="131"/>
      <c r="E26" s="131"/>
      <c r="F26" s="100">
        <f>F27</f>
        <v>0</v>
      </c>
      <c r="G26" s="131"/>
      <c r="H26" s="131"/>
      <c r="I26" s="131"/>
      <c r="J26" s="131"/>
      <c r="K26" s="100">
        <f>K27+K28</f>
        <v>12.224</v>
      </c>
      <c r="L26" s="100">
        <f t="shared" si="5"/>
        <v>10.286</v>
      </c>
      <c r="M26" s="100">
        <f t="shared" si="6"/>
        <v>0</v>
      </c>
      <c r="N26" s="100">
        <f t="shared" si="6"/>
        <v>10.286</v>
      </c>
      <c r="O26" s="100">
        <f t="shared" si="6"/>
        <v>0</v>
      </c>
      <c r="P26" s="100">
        <f t="shared" si="6"/>
        <v>0</v>
      </c>
      <c r="Q26" s="131"/>
      <c r="R26" s="131"/>
      <c r="S26" s="131"/>
      <c r="T26" s="100">
        <f>T27</f>
        <v>0</v>
      </c>
      <c r="U26" s="171"/>
      <c r="V26" s="131"/>
      <c r="W26" s="131"/>
      <c r="X26" s="131"/>
      <c r="Y26" s="179">
        <f>Y27</f>
        <v>3.2</v>
      </c>
    </row>
    <row r="27" spans="1:25" ht="27.75" customHeight="1" x14ac:dyDescent="0.25">
      <c r="A27" s="400" t="s">
        <v>152</v>
      </c>
      <c r="B27" s="101" t="s">
        <v>235</v>
      </c>
      <c r="C27" s="389"/>
      <c r="D27" s="131"/>
      <c r="E27" s="131"/>
      <c r="F27" s="103"/>
      <c r="G27" s="389">
        <v>1975</v>
      </c>
      <c r="H27" s="389">
        <v>25</v>
      </c>
      <c r="I27" s="389" t="s">
        <v>210</v>
      </c>
      <c r="J27" s="189" t="s">
        <v>237</v>
      </c>
      <c r="K27" s="190">
        <v>4.5220000000000002</v>
      </c>
      <c r="L27" s="103">
        <v>10.286</v>
      </c>
      <c r="M27" s="103"/>
      <c r="N27" s="103">
        <v>10.286</v>
      </c>
      <c r="O27" s="103"/>
      <c r="P27" s="103"/>
      <c r="Q27" s="389">
        <v>2017</v>
      </c>
      <c r="R27" s="131"/>
      <c r="S27" s="131"/>
      <c r="T27" s="103"/>
      <c r="U27" s="171">
        <v>2017</v>
      </c>
      <c r="V27" s="131">
        <v>20</v>
      </c>
      <c r="W27" s="131" t="s">
        <v>211</v>
      </c>
      <c r="X27" s="131"/>
      <c r="Y27" s="191">
        <v>3.2</v>
      </c>
    </row>
    <row r="28" spans="1:25" ht="27.75" customHeight="1" x14ac:dyDescent="0.25">
      <c r="A28" s="400"/>
      <c r="B28" s="101" t="s">
        <v>236</v>
      </c>
      <c r="C28" s="401"/>
      <c r="D28" s="131"/>
      <c r="E28" s="131"/>
      <c r="F28" s="103"/>
      <c r="G28" s="389"/>
      <c r="H28" s="389"/>
      <c r="I28" s="389"/>
      <c r="J28" s="189" t="s">
        <v>238</v>
      </c>
      <c r="K28" s="192">
        <v>7.702</v>
      </c>
      <c r="L28" s="103"/>
      <c r="M28" s="103"/>
      <c r="N28" s="103"/>
      <c r="O28" s="103"/>
      <c r="P28" s="103"/>
      <c r="Q28" s="389"/>
      <c r="R28" s="131"/>
      <c r="S28" s="131"/>
      <c r="T28" s="103"/>
      <c r="U28" s="171"/>
      <c r="V28" s="131"/>
      <c r="W28" s="131"/>
      <c r="X28" s="131"/>
      <c r="Y28" s="191"/>
    </row>
    <row r="29" spans="1:25" ht="24.75" customHeight="1" x14ac:dyDescent="0.25">
      <c r="A29" s="93" t="s">
        <v>35</v>
      </c>
      <c r="B29" s="104" t="s">
        <v>27</v>
      </c>
      <c r="C29" s="131"/>
      <c r="D29" s="131"/>
      <c r="E29" s="131"/>
      <c r="F29" s="105">
        <f>F30</f>
        <v>5.7249999999999996</v>
      </c>
      <c r="G29" s="131"/>
      <c r="H29" s="131"/>
      <c r="I29" s="131"/>
      <c r="J29" s="131"/>
      <c r="K29" s="105">
        <f t="shared" ref="K29:P29" si="7">K30</f>
        <v>0</v>
      </c>
      <c r="L29" s="105">
        <f t="shared" si="7"/>
        <v>16.105000000000004</v>
      </c>
      <c r="M29" s="105">
        <f t="shared" si="7"/>
        <v>0</v>
      </c>
      <c r="N29" s="105">
        <f t="shared" si="7"/>
        <v>11.494</v>
      </c>
      <c r="O29" s="105">
        <f t="shared" si="7"/>
        <v>4.6110000000000007</v>
      </c>
      <c r="P29" s="105">
        <f t="shared" si="7"/>
        <v>0</v>
      </c>
      <c r="Q29" s="131"/>
      <c r="R29" s="131"/>
      <c r="S29" s="131"/>
      <c r="T29" s="105">
        <f>T30</f>
        <v>6.1199999999999992</v>
      </c>
      <c r="U29" s="131"/>
      <c r="V29" s="131"/>
      <c r="W29" s="131"/>
      <c r="X29" s="131"/>
      <c r="Y29" s="180">
        <f>Y30</f>
        <v>0</v>
      </c>
    </row>
    <row r="30" spans="1:25" ht="21" customHeight="1" x14ac:dyDescent="0.25">
      <c r="A30" s="106" t="s">
        <v>36</v>
      </c>
      <c r="B30" s="107" t="s">
        <v>28</v>
      </c>
      <c r="C30" s="131"/>
      <c r="D30" s="131"/>
      <c r="E30" s="131"/>
      <c r="F30" s="109">
        <f>F31+F38</f>
        <v>5.7249999999999996</v>
      </c>
      <c r="G30" s="131"/>
      <c r="H30" s="131"/>
      <c r="I30" s="131"/>
      <c r="J30" s="131"/>
      <c r="K30" s="109">
        <f>K31+K38</f>
        <v>0</v>
      </c>
      <c r="L30" s="109">
        <f t="shared" ref="L30" si="8">L31+L38</f>
        <v>16.105000000000004</v>
      </c>
      <c r="M30" s="109">
        <f t="shared" ref="M30:P30" si="9">M31+M38</f>
        <v>0</v>
      </c>
      <c r="N30" s="109">
        <f t="shared" si="9"/>
        <v>11.494</v>
      </c>
      <c r="O30" s="109">
        <f t="shared" si="9"/>
        <v>4.6110000000000007</v>
      </c>
      <c r="P30" s="109">
        <f t="shared" si="9"/>
        <v>0</v>
      </c>
      <c r="Q30" s="131"/>
      <c r="R30" s="131"/>
      <c r="S30" s="131"/>
      <c r="T30" s="109">
        <f>T31+T38</f>
        <v>6.1199999999999992</v>
      </c>
      <c r="U30" s="131"/>
      <c r="V30" s="131"/>
      <c r="W30" s="131"/>
      <c r="X30" s="131"/>
      <c r="Y30" s="181">
        <f>Y31+Y38</f>
        <v>0</v>
      </c>
    </row>
    <row r="31" spans="1:25" x14ac:dyDescent="0.25">
      <c r="A31" s="110" t="s">
        <v>98</v>
      </c>
      <c r="B31" s="98" t="s">
        <v>150</v>
      </c>
      <c r="C31" s="193"/>
      <c r="D31" s="194"/>
      <c r="E31" s="195"/>
      <c r="F31" s="111">
        <f>SUM(F32:F37)</f>
        <v>2.0049999999999999</v>
      </c>
      <c r="G31" s="131"/>
      <c r="H31" s="131"/>
      <c r="I31" s="131"/>
      <c r="J31" s="131"/>
      <c r="K31" s="111">
        <f t="shared" ref="K31:P31" si="10">SUM(K32:K37)</f>
        <v>0</v>
      </c>
      <c r="L31" s="111">
        <f t="shared" si="10"/>
        <v>10.044000000000002</v>
      </c>
      <c r="M31" s="111">
        <f t="shared" si="10"/>
        <v>0</v>
      </c>
      <c r="N31" s="111">
        <f t="shared" si="10"/>
        <v>7.6440000000000001</v>
      </c>
      <c r="O31" s="111">
        <f t="shared" si="10"/>
        <v>2.4</v>
      </c>
      <c r="P31" s="111">
        <f t="shared" si="10"/>
        <v>0</v>
      </c>
      <c r="Q31" s="131"/>
      <c r="R31" s="131"/>
      <c r="S31" s="131"/>
      <c r="T31" s="111">
        <f>SUM(T32:T37)</f>
        <v>2.4</v>
      </c>
      <c r="U31" s="131"/>
      <c r="V31" s="131"/>
      <c r="W31" s="131"/>
      <c r="X31" s="131"/>
      <c r="Y31" s="182">
        <f>SUM(Y32:Y37)</f>
        <v>0</v>
      </c>
    </row>
    <row r="32" spans="1:25" ht="54" customHeight="1" x14ac:dyDescent="0.25">
      <c r="A32" s="112" t="s">
        <v>153</v>
      </c>
      <c r="B32" s="113" t="s">
        <v>183</v>
      </c>
      <c r="C32" s="193">
        <v>1959</v>
      </c>
      <c r="D32" s="131">
        <v>20</v>
      </c>
      <c r="E32" s="195" t="s">
        <v>243</v>
      </c>
      <c r="F32" s="115"/>
      <c r="G32" s="131"/>
      <c r="H32" s="131"/>
      <c r="I32" s="131"/>
      <c r="J32" s="131"/>
      <c r="K32" s="115"/>
      <c r="L32" s="115">
        <v>7.6440000000000001</v>
      </c>
      <c r="M32" s="115"/>
      <c r="N32" s="115">
        <v>7.6440000000000001</v>
      </c>
      <c r="O32" s="115"/>
      <c r="P32" s="115"/>
      <c r="Q32" s="131">
        <v>2017</v>
      </c>
      <c r="R32" s="131">
        <v>15</v>
      </c>
      <c r="S32" s="131" t="s">
        <v>244</v>
      </c>
      <c r="T32" s="115"/>
      <c r="U32" s="131"/>
      <c r="V32" s="131"/>
      <c r="W32" s="131"/>
      <c r="X32" s="131"/>
      <c r="Y32" s="183"/>
    </row>
    <row r="33" spans="1:28" ht="26.25" x14ac:dyDescent="0.25">
      <c r="A33" s="124" t="s">
        <v>201</v>
      </c>
      <c r="B33" s="129" t="s">
        <v>200</v>
      </c>
      <c r="C33" s="351">
        <v>1964</v>
      </c>
      <c r="D33" s="351">
        <v>20</v>
      </c>
      <c r="E33" s="351" t="s">
        <v>233</v>
      </c>
      <c r="F33" s="115">
        <v>0.32</v>
      </c>
      <c r="G33" s="351"/>
      <c r="H33" s="351"/>
      <c r="I33" s="351"/>
      <c r="J33" s="351"/>
      <c r="K33" s="115"/>
      <c r="L33" s="133">
        <v>0.4</v>
      </c>
      <c r="M33" s="115"/>
      <c r="N33" s="115"/>
      <c r="O33" s="115">
        <v>0.4</v>
      </c>
      <c r="P33" s="115"/>
      <c r="Q33" s="351">
        <v>2017</v>
      </c>
      <c r="R33" s="351">
        <v>15</v>
      </c>
      <c r="S33" s="351" t="s">
        <v>241</v>
      </c>
      <c r="T33" s="115">
        <v>0.4</v>
      </c>
      <c r="U33" s="351"/>
      <c r="V33" s="351"/>
      <c r="W33" s="351"/>
      <c r="X33" s="351"/>
      <c r="Y33" s="183"/>
    </row>
    <row r="34" spans="1:28" ht="26.25" x14ac:dyDescent="0.25">
      <c r="A34" s="124" t="s">
        <v>203</v>
      </c>
      <c r="B34" s="129" t="s">
        <v>202</v>
      </c>
      <c r="C34" s="351">
        <v>1964</v>
      </c>
      <c r="D34" s="351">
        <v>20</v>
      </c>
      <c r="E34" s="352" t="s">
        <v>234</v>
      </c>
      <c r="F34" s="115">
        <v>0.315</v>
      </c>
      <c r="G34" s="351"/>
      <c r="H34" s="351"/>
      <c r="I34" s="351"/>
      <c r="J34" s="351"/>
      <c r="K34" s="115"/>
      <c r="L34" s="133">
        <v>0.4</v>
      </c>
      <c r="M34" s="115"/>
      <c r="N34" s="115"/>
      <c r="O34" s="115">
        <v>0.4</v>
      </c>
      <c r="P34" s="115"/>
      <c r="Q34" s="351">
        <v>2017</v>
      </c>
      <c r="R34" s="351">
        <v>15</v>
      </c>
      <c r="S34" s="351" t="s">
        <v>241</v>
      </c>
      <c r="T34" s="115">
        <v>0.4</v>
      </c>
      <c r="U34" s="351"/>
      <c r="V34" s="351"/>
      <c r="W34" s="351"/>
      <c r="X34" s="351"/>
      <c r="Y34" s="183"/>
    </row>
    <row r="35" spans="1:28" ht="26.25" x14ac:dyDescent="0.25">
      <c r="A35" s="124" t="s">
        <v>205</v>
      </c>
      <c r="B35" s="129" t="s">
        <v>204</v>
      </c>
      <c r="C35" s="351">
        <v>1968</v>
      </c>
      <c r="D35" s="351">
        <v>20</v>
      </c>
      <c r="E35" s="351" t="s">
        <v>233</v>
      </c>
      <c r="F35" s="115">
        <v>0.32</v>
      </c>
      <c r="G35" s="351"/>
      <c r="H35" s="351"/>
      <c r="I35" s="351"/>
      <c r="J35" s="351"/>
      <c r="K35" s="115"/>
      <c r="L35" s="133">
        <v>0.4</v>
      </c>
      <c r="M35" s="115"/>
      <c r="N35" s="115"/>
      <c r="O35" s="115">
        <v>0.4</v>
      </c>
      <c r="P35" s="115"/>
      <c r="Q35" s="351">
        <v>2017</v>
      </c>
      <c r="R35" s="351">
        <v>15</v>
      </c>
      <c r="S35" s="351" t="s">
        <v>241</v>
      </c>
      <c r="T35" s="115">
        <v>0.4</v>
      </c>
      <c r="U35" s="351"/>
      <c r="V35" s="351"/>
      <c r="W35" s="351"/>
      <c r="X35" s="351"/>
      <c r="Y35" s="183"/>
    </row>
    <row r="36" spans="1:28" ht="26.25" x14ac:dyDescent="0.25">
      <c r="A36" s="124" t="s">
        <v>207</v>
      </c>
      <c r="B36" s="129" t="s">
        <v>206</v>
      </c>
      <c r="C36" s="351">
        <v>1965</v>
      </c>
      <c r="D36" s="351">
        <v>20</v>
      </c>
      <c r="E36" s="352" t="s">
        <v>231</v>
      </c>
      <c r="F36" s="115">
        <v>0.8</v>
      </c>
      <c r="G36" s="351"/>
      <c r="H36" s="351"/>
      <c r="I36" s="351"/>
      <c r="J36" s="351"/>
      <c r="K36" s="115"/>
      <c r="L36" s="133">
        <f>0.4*2</f>
        <v>0.8</v>
      </c>
      <c r="M36" s="115"/>
      <c r="N36" s="115"/>
      <c r="O36" s="115">
        <v>0.8</v>
      </c>
      <c r="P36" s="115"/>
      <c r="Q36" s="351">
        <v>2017</v>
      </c>
      <c r="R36" s="351">
        <v>15</v>
      </c>
      <c r="S36" s="351" t="s">
        <v>242</v>
      </c>
      <c r="T36" s="115">
        <f>0.4*2</f>
        <v>0.8</v>
      </c>
      <c r="U36" s="351"/>
      <c r="V36" s="351"/>
      <c r="W36" s="351"/>
      <c r="X36" s="351"/>
      <c r="Y36" s="183"/>
    </row>
    <row r="37" spans="1:28" ht="26.25" x14ac:dyDescent="0.25">
      <c r="A37" s="124" t="s">
        <v>209</v>
      </c>
      <c r="B37" s="129" t="s">
        <v>208</v>
      </c>
      <c r="C37" s="351">
        <v>1970</v>
      </c>
      <c r="D37" s="351">
        <v>20</v>
      </c>
      <c r="E37" s="352" t="s">
        <v>232</v>
      </c>
      <c r="F37" s="115">
        <v>0.25</v>
      </c>
      <c r="G37" s="351"/>
      <c r="H37" s="351"/>
      <c r="I37" s="351"/>
      <c r="J37" s="351"/>
      <c r="K37" s="115"/>
      <c r="L37" s="133">
        <v>0.4</v>
      </c>
      <c r="M37" s="115"/>
      <c r="N37" s="115"/>
      <c r="O37" s="115">
        <v>0.4</v>
      </c>
      <c r="P37" s="115"/>
      <c r="Q37" s="351">
        <v>2017</v>
      </c>
      <c r="R37" s="351">
        <v>15</v>
      </c>
      <c r="S37" s="351" t="s">
        <v>241</v>
      </c>
      <c r="T37" s="115">
        <v>0.4</v>
      </c>
      <c r="U37" s="351"/>
      <c r="V37" s="351"/>
      <c r="W37" s="351"/>
      <c r="X37" s="351"/>
      <c r="Y37" s="183"/>
    </row>
    <row r="38" spans="1:28" ht="36.75" customHeight="1" x14ac:dyDescent="0.25">
      <c r="A38" s="119" t="s">
        <v>99</v>
      </c>
      <c r="B38" s="120" t="s">
        <v>154</v>
      </c>
      <c r="C38" s="172"/>
      <c r="D38" s="173"/>
      <c r="E38" s="173"/>
      <c r="F38" s="122">
        <f>SUM(F39:F44)</f>
        <v>3.7199999999999998</v>
      </c>
      <c r="G38" s="131"/>
      <c r="H38" s="131"/>
      <c r="I38" s="131"/>
      <c r="J38" s="131"/>
      <c r="K38" s="122">
        <f>SUM(K39:K44)</f>
        <v>0</v>
      </c>
      <c r="L38" s="123">
        <f t="shared" ref="L38" si="11">SUM(L39:L44)</f>
        <v>6.0609999999999999</v>
      </c>
      <c r="M38" s="123">
        <f t="shared" ref="M38:P38" si="12">SUM(M39:M44)</f>
        <v>0</v>
      </c>
      <c r="N38" s="123">
        <f t="shared" si="12"/>
        <v>3.85</v>
      </c>
      <c r="O38" s="123">
        <f t="shared" si="12"/>
        <v>2.2110000000000003</v>
      </c>
      <c r="P38" s="123">
        <f t="shared" si="12"/>
        <v>0</v>
      </c>
      <c r="Q38" s="131"/>
      <c r="R38" s="173"/>
      <c r="S38" s="173"/>
      <c r="T38" s="122">
        <f>SUM(T39:T44)</f>
        <v>3.7199999999999998</v>
      </c>
      <c r="U38" s="131"/>
      <c r="V38" s="131"/>
      <c r="W38" s="131"/>
      <c r="X38" s="131"/>
      <c r="Y38" s="184">
        <f>SUM(Y39:Y44)</f>
        <v>0</v>
      </c>
    </row>
    <row r="39" spans="1:28" ht="60.75" customHeight="1" x14ac:dyDescent="0.25">
      <c r="A39" s="124" t="s">
        <v>155</v>
      </c>
      <c r="B39" s="129" t="s">
        <v>185</v>
      </c>
      <c r="C39" s="172">
        <v>1967</v>
      </c>
      <c r="D39" s="196">
        <v>25</v>
      </c>
      <c r="E39" s="173" t="s">
        <v>245</v>
      </c>
      <c r="F39" s="115"/>
      <c r="G39" s="131"/>
      <c r="H39" s="131"/>
      <c r="I39" s="131"/>
      <c r="J39" s="131"/>
      <c r="K39" s="115"/>
      <c r="L39" s="115">
        <v>3.85</v>
      </c>
      <c r="M39" s="115"/>
      <c r="N39" s="115">
        <v>3.85</v>
      </c>
      <c r="O39" s="115"/>
      <c r="P39" s="115"/>
      <c r="Q39" s="131">
        <v>2017</v>
      </c>
      <c r="R39" s="196">
        <v>20</v>
      </c>
      <c r="S39" s="173" t="s">
        <v>216</v>
      </c>
      <c r="T39" s="115"/>
      <c r="U39" s="131"/>
      <c r="V39" s="131"/>
      <c r="W39" s="131"/>
      <c r="X39" s="131"/>
      <c r="Y39" s="183"/>
    </row>
    <row r="40" spans="1:28" ht="60.75" customHeight="1" x14ac:dyDescent="0.25">
      <c r="A40" s="112" t="s">
        <v>156</v>
      </c>
      <c r="B40" s="125" t="s">
        <v>370</v>
      </c>
      <c r="C40" s="172">
        <v>1950</v>
      </c>
      <c r="D40" s="196">
        <v>20</v>
      </c>
      <c r="E40" s="173" t="s">
        <v>232</v>
      </c>
      <c r="F40" s="115">
        <v>0.4</v>
      </c>
      <c r="G40" s="302"/>
      <c r="H40" s="302"/>
      <c r="I40" s="302"/>
      <c r="J40" s="302"/>
      <c r="K40" s="115"/>
      <c r="L40" s="115">
        <v>0.217</v>
      </c>
      <c r="M40" s="115"/>
      <c r="N40" s="115"/>
      <c r="O40" s="115">
        <v>0.217</v>
      </c>
      <c r="P40" s="115"/>
      <c r="Q40" s="302">
        <v>2017</v>
      </c>
      <c r="R40" s="196">
        <v>15</v>
      </c>
      <c r="S40" s="173" t="s">
        <v>377</v>
      </c>
      <c r="T40" s="115">
        <f>1.2/3</f>
        <v>0.39999999999999997</v>
      </c>
      <c r="U40" s="302"/>
      <c r="V40" s="302"/>
      <c r="W40" s="302"/>
      <c r="X40" s="302"/>
      <c r="Y40" s="183"/>
    </row>
    <row r="41" spans="1:28" ht="60.75" customHeight="1" x14ac:dyDescent="0.25">
      <c r="A41" s="112" t="s">
        <v>157</v>
      </c>
      <c r="B41" s="125" t="s">
        <v>369</v>
      </c>
      <c r="C41" s="172">
        <v>1984</v>
      </c>
      <c r="D41" s="196">
        <v>20</v>
      </c>
      <c r="E41" s="173" t="s">
        <v>232</v>
      </c>
      <c r="F41" s="115">
        <v>0.4</v>
      </c>
      <c r="G41" s="302"/>
      <c r="H41" s="302"/>
      <c r="I41" s="302"/>
      <c r="J41" s="302"/>
      <c r="K41" s="115"/>
      <c r="L41" s="115">
        <v>0.217</v>
      </c>
      <c r="M41" s="115"/>
      <c r="N41" s="115"/>
      <c r="O41" s="115">
        <v>0.217</v>
      </c>
      <c r="P41" s="115"/>
      <c r="Q41" s="302">
        <v>2017</v>
      </c>
      <c r="R41" s="196">
        <v>15</v>
      </c>
      <c r="S41" s="173" t="s">
        <v>377</v>
      </c>
      <c r="T41" s="115">
        <v>0.4</v>
      </c>
      <c r="U41" s="302"/>
      <c r="V41" s="302"/>
      <c r="W41" s="302"/>
      <c r="X41" s="302"/>
      <c r="Y41" s="183"/>
    </row>
    <row r="42" spans="1:28" ht="60.75" customHeight="1" x14ac:dyDescent="0.25">
      <c r="A42" s="112" t="s">
        <v>368</v>
      </c>
      <c r="B42" s="125" t="s">
        <v>371</v>
      </c>
      <c r="C42" s="172">
        <v>1975</v>
      </c>
      <c r="D42" s="196">
        <v>20</v>
      </c>
      <c r="E42" s="173" t="s">
        <v>232</v>
      </c>
      <c r="F42" s="115">
        <v>0.4</v>
      </c>
      <c r="G42" s="302"/>
      <c r="H42" s="302"/>
      <c r="I42" s="302"/>
      <c r="J42" s="302"/>
      <c r="K42" s="115"/>
      <c r="L42" s="115">
        <v>0.217</v>
      </c>
      <c r="M42" s="115"/>
      <c r="N42" s="115"/>
      <c r="O42" s="115">
        <v>0.217</v>
      </c>
      <c r="P42" s="115"/>
      <c r="Q42" s="302">
        <v>2017</v>
      </c>
      <c r="R42" s="196">
        <v>15</v>
      </c>
      <c r="S42" s="173" t="s">
        <v>377</v>
      </c>
      <c r="T42" s="115">
        <v>0.4</v>
      </c>
      <c r="U42" s="302"/>
      <c r="V42" s="302"/>
      <c r="W42" s="302"/>
      <c r="X42" s="302"/>
      <c r="Y42" s="183"/>
    </row>
    <row r="43" spans="1:28" ht="28.5" customHeight="1" x14ac:dyDescent="0.25">
      <c r="A43" s="112" t="s">
        <v>372</v>
      </c>
      <c r="B43" s="125" t="s">
        <v>374</v>
      </c>
      <c r="C43" s="172">
        <v>1985</v>
      </c>
      <c r="D43" s="196">
        <v>20</v>
      </c>
      <c r="E43" s="173" t="s">
        <v>231</v>
      </c>
      <c r="F43" s="115">
        <f>0.63*2</f>
        <v>1.26</v>
      </c>
      <c r="G43" s="131"/>
      <c r="H43" s="131"/>
      <c r="I43" s="131"/>
      <c r="J43" s="131"/>
      <c r="K43" s="115"/>
      <c r="L43" s="115">
        <v>0.78</v>
      </c>
      <c r="M43" s="115"/>
      <c r="N43" s="115"/>
      <c r="O43" s="115">
        <v>0.78</v>
      </c>
      <c r="P43" s="115"/>
      <c r="Q43" s="131">
        <v>2017</v>
      </c>
      <c r="R43" s="196">
        <v>15</v>
      </c>
      <c r="S43" s="173" t="s">
        <v>378</v>
      </c>
      <c r="T43" s="115">
        <f>0.63*2</f>
        <v>1.26</v>
      </c>
      <c r="U43" s="131"/>
      <c r="V43" s="131"/>
      <c r="W43" s="131"/>
      <c r="X43" s="131"/>
      <c r="Y43" s="183"/>
    </row>
    <row r="44" spans="1:28" ht="35.450000000000003" customHeight="1" x14ac:dyDescent="0.25">
      <c r="A44" s="112" t="s">
        <v>373</v>
      </c>
      <c r="B44" s="125" t="s">
        <v>375</v>
      </c>
      <c r="C44" s="172">
        <v>1982</v>
      </c>
      <c r="D44" s="196">
        <v>20</v>
      </c>
      <c r="E44" s="173" t="s">
        <v>231</v>
      </c>
      <c r="F44" s="115">
        <f>0.63*2</f>
        <v>1.26</v>
      </c>
      <c r="G44" s="131"/>
      <c r="H44" s="131"/>
      <c r="I44" s="131"/>
      <c r="J44" s="131"/>
      <c r="K44" s="115"/>
      <c r="L44" s="115">
        <v>0.78</v>
      </c>
      <c r="M44" s="115"/>
      <c r="N44" s="115"/>
      <c r="O44" s="115">
        <v>0.78</v>
      </c>
      <c r="P44" s="115"/>
      <c r="Q44" s="131">
        <v>2017</v>
      </c>
      <c r="R44" s="196">
        <v>15</v>
      </c>
      <c r="S44" s="173" t="s">
        <v>376</v>
      </c>
      <c r="T44" s="115">
        <f>0.63*2</f>
        <v>1.26</v>
      </c>
      <c r="U44" s="131"/>
      <c r="V44" s="131"/>
      <c r="W44" s="131"/>
      <c r="X44" s="131"/>
      <c r="Y44" s="183"/>
    </row>
    <row r="45" spans="1:28" ht="22.5" customHeight="1" x14ac:dyDescent="0.25">
      <c r="A45" s="93" t="s">
        <v>102</v>
      </c>
      <c r="B45" s="94" t="s">
        <v>29</v>
      </c>
      <c r="C45" s="174"/>
      <c r="D45" s="130"/>
      <c r="E45" s="130"/>
      <c r="F45" s="92" t="s">
        <v>164</v>
      </c>
      <c r="G45" s="131"/>
      <c r="H45" s="115"/>
      <c r="I45" s="115"/>
      <c r="J45" s="130"/>
      <c r="K45" s="92" t="s">
        <v>164</v>
      </c>
      <c r="L45" s="92">
        <f>L46+L57</f>
        <v>11.196999999999999</v>
      </c>
      <c r="M45" s="92">
        <f>M46+M57</f>
        <v>0</v>
      </c>
      <c r="N45" s="92">
        <f>N46+N57</f>
        <v>0</v>
      </c>
      <c r="O45" s="92">
        <f>O46+O57</f>
        <v>11.196999999999999</v>
      </c>
      <c r="P45" s="92">
        <f>P46+P57</f>
        <v>0</v>
      </c>
      <c r="Q45" s="130"/>
      <c r="R45" s="130"/>
      <c r="S45" s="130"/>
      <c r="T45" s="92" t="s">
        <v>164</v>
      </c>
      <c r="U45" s="130"/>
      <c r="V45" s="130"/>
      <c r="W45" s="130"/>
      <c r="X45" s="130"/>
      <c r="Y45" s="178" t="s">
        <v>164</v>
      </c>
      <c r="Z45" s="4"/>
      <c r="AA45" s="3"/>
      <c r="AB45" s="10"/>
    </row>
    <row r="46" spans="1:28" ht="18.75" customHeight="1" x14ac:dyDescent="0.25">
      <c r="A46" s="106" t="s">
        <v>101</v>
      </c>
      <c r="B46" s="126" t="s">
        <v>30</v>
      </c>
      <c r="C46" s="174"/>
      <c r="D46" s="130"/>
      <c r="E46" s="130"/>
      <c r="F46" s="127" t="s">
        <v>164</v>
      </c>
      <c r="G46" s="131"/>
      <c r="H46" s="115"/>
      <c r="I46" s="115"/>
      <c r="J46" s="130"/>
      <c r="K46" s="127" t="s">
        <v>164</v>
      </c>
      <c r="L46" s="127">
        <f>L47+L53</f>
        <v>1.69</v>
      </c>
      <c r="M46" s="127">
        <f>M47+M53</f>
        <v>0</v>
      </c>
      <c r="N46" s="127">
        <f>N47+N53</f>
        <v>0</v>
      </c>
      <c r="O46" s="127">
        <f>O47+O53</f>
        <v>1.69</v>
      </c>
      <c r="P46" s="127">
        <f>P47+P53</f>
        <v>0</v>
      </c>
      <c r="Q46" s="130"/>
      <c r="R46" s="130"/>
      <c r="S46" s="130"/>
      <c r="T46" s="127" t="s">
        <v>164</v>
      </c>
      <c r="U46" s="130"/>
      <c r="V46" s="130"/>
      <c r="W46" s="130"/>
      <c r="X46" s="130"/>
      <c r="Y46" s="185" t="s">
        <v>164</v>
      </c>
      <c r="Z46" s="17"/>
      <c r="AA46" s="17"/>
      <c r="AB46" s="18"/>
    </row>
    <row r="47" spans="1:28" ht="21" customHeight="1" x14ac:dyDescent="0.25">
      <c r="A47" s="110" t="s">
        <v>158</v>
      </c>
      <c r="B47" s="98" t="s">
        <v>150</v>
      </c>
      <c r="C47" s="174"/>
      <c r="D47" s="130"/>
      <c r="E47" s="130"/>
      <c r="F47" s="100" t="s">
        <v>164</v>
      </c>
      <c r="G47" s="131"/>
      <c r="H47" s="115"/>
      <c r="I47" s="115"/>
      <c r="J47" s="130"/>
      <c r="K47" s="100" t="s">
        <v>164</v>
      </c>
      <c r="L47" s="111">
        <f>SUM(L48:L52)</f>
        <v>0.93</v>
      </c>
      <c r="M47" s="111">
        <f>SUM(M48:M52)</f>
        <v>0</v>
      </c>
      <c r="N47" s="111">
        <f>SUM(N48:N52)</f>
        <v>0</v>
      </c>
      <c r="O47" s="111">
        <f>SUM(O48:O52)</f>
        <v>0.93</v>
      </c>
      <c r="P47" s="111">
        <f>SUM(P48:P52)</f>
        <v>0</v>
      </c>
      <c r="Q47" s="130"/>
      <c r="R47" s="130"/>
      <c r="S47" s="130"/>
      <c r="T47" s="100" t="s">
        <v>164</v>
      </c>
      <c r="U47" s="130"/>
      <c r="V47" s="130"/>
      <c r="W47" s="130"/>
      <c r="X47" s="130"/>
      <c r="Y47" s="179" t="s">
        <v>164</v>
      </c>
      <c r="Z47" s="17"/>
      <c r="AA47" s="17"/>
      <c r="AB47" s="18"/>
    </row>
    <row r="48" spans="1:28" ht="36.75" customHeight="1" x14ac:dyDescent="0.25">
      <c r="A48" s="128" t="s">
        <v>159</v>
      </c>
      <c r="B48" s="129" t="s">
        <v>186</v>
      </c>
      <c r="C48" s="174"/>
      <c r="D48" s="130"/>
      <c r="E48" s="130"/>
      <c r="F48" s="130" t="s">
        <v>164</v>
      </c>
      <c r="G48" s="131"/>
      <c r="H48" s="115"/>
      <c r="I48" s="115"/>
      <c r="J48" s="130"/>
      <c r="K48" s="130" t="s">
        <v>164</v>
      </c>
      <c r="L48" s="115">
        <v>0.5</v>
      </c>
      <c r="M48" s="115"/>
      <c r="N48" s="115"/>
      <c r="O48" s="115">
        <v>0.5</v>
      </c>
      <c r="P48" s="115"/>
      <c r="Q48" s="130"/>
      <c r="R48" s="130"/>
      <c r="S48" s="130"/>
      <c r="T48" s="130" t="s">
        <v>164</v>
      </c>
      <c r="U48" s="130"/>
      <c r="V48" s="130"/>
      <c r="W48" s="130"/>
      <c r="X48" s="130"/>
      <c r="Y48" s="186" t="s">
        <v>164</v>
      </c>
      <c r="Z48" s="17"/>
      <c r="AA48" s="17"/>
      <c r="AB48" s="18"/>
    </row>
    <row r="49" spans="1:28" ht="36.75" customHeight="1" x14ac:dyDescent="0.25">
      <c r="A49" s="128" t="s">
        <v>160</v>
      </c>
      <c r="B49" s="113" t="s">
        <v>187</v>
      </c>
      <c r="C49" s="174"/>
      <c r="D49" s="130"/>
      <c r="E49" s="130"/>
      <c r="F49" s="130" t="s">
        <v>164</v>
      </c>
      <c r="G49" s="131"/>
      <c r="H49" s="115"/>
      <c r="I49" s="115"/>
      <c r="J49" s="130"/>
      <c r="K49" s="130" t="s">
        <v>164</v>
      </c>
      <c r="L49" s="115">
        <v>0.11600000000000001</v>
      </c>
      <c r="M49" s="115"/>
      <c r="N49" s="115"/>
      <c r="O49" s="115">
        <v>0.11600000000000001</v>
      </c>
      <c r="P49" s="115"/>
      <c r="Q49" s="130"/>
      <c r="R49" s="130"/>
      <c r="S49" s="130"/>
      <c r="T49" s="130" t="s">
        <v>164</v>
      </c>
      <c r="U49" s="130"/>
      <c r="V49" s="130"/>
      <c r="W49" s="130"/>
      <c r="X49" s="130"/>
      <c r="Y49" s="186" t="s">
        <v>164</v>
      </c>
      <c r="Z49" s="17"/>
      <c r="AA49" s="17"/>
      <c r="AB49" s="18"/>
    </row>
    <row r="50" spans="1:28" ht="36.75" customHeight="1" x14ac:dyDescent="0.25">
      <c r="A50" s="128" t="s">
        <v>161</v>
      </c>
      <c r="B50" s="113" t="s">
        <v>188</v>
      </c>
      <c r="C50" s="174"/>
      <c r="D50" s="130"/>
      <c r="E50" s="130"/>
      <c r="F50" s="130" t="s">
        <v>164</v>
      </c>
      <c r="G50" s="131"/>
      <c r="H50" s="115"/>
      <c r="I50" s="115"/>
      <c r="J50" s="130"/>
      <c r="K50" s="130" t="s">
        <v>164</v>
      </c>
      <c r="L50" s="115">
        <v>0.16</v>
      </c>
      <c r="M50" s="115"/>
      <c r="N50" s="115"/>
      <c r="O50" s="115">
        <v>0.16</v>
      </c>
      <c r="P50" s="115"/>
      <c r="Q50" s="130"/>
      <c r="R50" s="130"/>
      <c r="S50" s="130"/>
      <c r="T50" s="130" t="s">
        <v>164</v>
      </c>
      <c r="U50" s="130"/>
      <c r="V50" s="130"/>
      <c r="W50" s="130"/>
      <c r="X50" s="130"/>
      <c r="Y50" s="186" t="s">
        <v>164</v>
      </c>
      <c r="Z50" s="17"/>
      <c r="AA50" s="17"/>
      <c r="AB50" s="18"/>
    </row>
    <row r="51" spans="1:28" ht="36.75" customHeight="1" x14ac:dyDescent="0.25">
      <c r="A51" s="128" t="s">
        <v>162</v>
      </c>
      <c r="B51" s="113" t="s">
        <v>192</v>
      </c>
      <c r="C51" s="174"/>
      <c r="D51" s="130"/>
      <c r="E51" s="130"/>
      <c r="F51" s="130" t="s">
        <v>164</v>
      </c>
      <c r="G51" s="131"/>
      <c r="H51" s="115"/>
      <c r="I51" s="115"/>
      <c r="J51" s="130"/>
      <c r="K51" s="130" t="s">
        <v>164</v>
      </c>
      <c r="L51" s="115">
        <v>7.0000000000000007E-2</v>
      </c>
      <c r="M51" s="115"/>
      <c r="N51" s="115"/>
      <c r="O51" s="115">
        <v>7.0000000000000007E-2</v>
      </c>
      <c r="P51" s="115"/>
      <c r="Q51" s="130"/>
      <c r="R51" s="130"/>
      <c r="S51" s="130"/>
      <c r="T51" s="130" t="s">
        <v>164</v>
      </c>
      <c r="U51" s="130"/>
      <c r="V51" s="130"/>
      <c r="W51" s="130"/>
      <c r="X51" s="130"/>
      <c r="Y51" s="186" t="s">
        <v>164</v>
      </c>
      <c r="Z51" s="17"/>
      <c r="AA51" s="17"/>
      <c r="AB51" s="18"/>
    </row>
    <row r="52" spans="1:28" ht="36.75" customHeight="1" x14ac:dyDescent="0.25">
      <c r="A52" s="128" t="s">
        <v>163</v>
      </c>
      <c r="B52" s="113" t="s">
        <v>193</v>
      </c>
      <c r="C52" s="174"/>
      <c r="D52" s="130"/>
      <c r="E52" s="130"/>
      <c r="F52" s="130" t="s">
        <v>164</v>
      </c>
      <c r="G52" s="131"/>
      <c r="H52" s="115"/>
      <c r="I52" s="115"/>
      <c r="J52" s="130"/>
      <c r="K52" s="130" t="s">
        <v>164</v>
      </c>
      <c r="L52" s="115">
        <v>8.4000000000000005E-2</v>
      </c>
      <c r="M52" s="115"/>
      <c r="N52" s="115"/>
      <c r="O52" s="115">
        <v>8.4000000000000005E-2</v>
      </c>
      <c r="P52" s="115"/>
      <c r="Q52" s="130"/>
      <c r="R52" s="130"/>
      <c r="S52" s="130"/>
      <c r="T52" s="130" t="s">
        <v>164</v>
      </c>
      <c r="U52" s="130"/>
      <c r="V52" s="130"/>
      <c r="W52" s="130"/>
      <c r="X52" s="130"/>
      <c r="Y52" s="186" t="s">
        <v>164</v>
      </c>
      <c r="Z52" s="17"/>
      <c r="AA52" s="17"/>
      <c r="AB52" s="18"/>
    </row>
    <row r="53" spans="1:28" ht="51" customHeight="1" x14ac:dyDescent="0.25">
      <c r="A53" s="119" t="s">
        <v>97</v>
      </c>
      <c r="B53" s="120" t="s">
        <v>154</v>
      </c>
      <c r="C53" s="174"/>
      <c r="D53" s="130"/>
      <c r="E53" s="130"/>
      <c r="F53" s="122" t="s">
        <v>164</v>
      </c>
      <c r="G53" s="131"/>
      <c r="H53" s="115"/>
      <c r="I53" s="115"/>
      <c r="J53" s="130"/>
      <c r="K53" s="157" t="s">
        <v>164</v>
      </c>
      <c r="L53" s="157">
        <f>SUM(L54:L56)</f>
        <v>0.76</v>
      </c>
      <c r="M53" s="157">
        <f>SUM(M54:M56)</f>
        <v>0</v>
      </c>
      <c r="N53" s="157">
        <f>SUM(N54:N56)</f>
        <v>0</v>
      </c>
      <c r="O53" s="157">
        <f>SUM(O54:O56)</f>
        <v>0.76</v>
      </c>
      <c r="P53" s="157">
        <f>SUM(P54:P56)</f>
        <v>0</v>
      </c>
      <c r="Q53" s="130"/>
      <c r="R53" s="130"/>
      <c r="S53" s="130"/>
      <c r="T53" s="122" t="s">
        <v>164</v>
      </c>
      <c r="U53" s="130"/>
      <c r="V53" s="130"/>
      <c r="W53" s="130"/>
      <c r="X53" s="130"/>
      <c r="Y53" s="184" t="s">
        <v>164</v>
      </c>
      <c r="Z53" s="17"/>
      <c r="AA53" s="17"/>
      <c r="AB53" s="18"/>
    </row>
    <row r="54" spans="1:28" ht="36.75" customHeight="1" x14ac:dyDescent="0.25">
      <c r="A54" s="128" t="s">
        <v>165</v>
      </c>
      <c r="B54" s="129" t="s">
        <v>189</v>
      </c>
      <c r="C54" s="174"/>
      <c r="D54" s="130"/>
      <c r="E54" s="130"/>
      <c r="F54" s="130" t="s">
        <v>164</v>
      </c>
      <c r="G54" s="131"/>
      <c r="H54" s="115"/>
      <c r="I54" s="115"/>
      <c r="J54" s="130"/>
      <c r="K54" s="130" t="s">
        <v>164</v>
      </c>
      <c r="L54" s="133">
        <v>0.16</v>
      </c>
      <c r="M54" s="133"/>
      <c r="N54" s="133"/>
      <c r="O54" s="133">
        <v>0.16</v>
      </c>
      <c r="P54" s="133"/>
      <c r="Q54" s="130"/>
      <c r="R54" s="130"/>
      <c r="S54" s="130"/>
      <c r="T54" s="130" t="s">
        <v>164</v>
      </c>
      <c r="U54" s="130"/>
      <c r="V54" s="130"/>
      <c r="W54" s="130"/>
      <c r="X54" s="130"/>
      <c r="Y54" s="186" t="s">
        <v>164</v>
      </c>
      <c r="Z54" s="17"/>
      <c r="AA54" s="17"/>
      <c r="AB54" s="18"/>
    </row>
    <row r="55" spans="1:28" ht="25.5" x14ac:dyDescent="0.25">
      <c r="A55" s="128" t="s">
        <v>166</v>
      </c>
      <c r="B55" s="129" t="s">
        <v>190</v>
      </c>
      <c r="C55" s="131"/>
      <c r="D55" s="131"/>
      <c r="E55" s="131"/>
      <c r="F55" s="130" t="s">
        <v>164</v>
      </c>
      <c r="G55" s="131"/>
      <c r="H55" s="131"/>
      <c r="I55" s="131"/>
      <c r="J55" s="131"/>
      <c r="K55" s="130" t="s">
        <v>164</v>
      </c>
      <c r="L55" s="133">
        <v>0.16</v>
      </c>
      <c r="M55" s="133"/>
      <c r="N55" s="133"/>
      <c r="O55" s="133">
        <v>0.16</v>
      </c>
      <c r="P55" s="133"/>
      <c r="Q55" s="131"/>
      <c r="R55" s="131"/>
      <c r="S55" s="131"/>
      <c r="T55" s="130" t="s">
        <v>164</v>
      </c>
      <c r="U55" s="131"/>
      <c r="V55" s="131"/>
      <c r="W55" s="131"/>
      <c r="X55" s="131"/>
      <c r="Y55" s="186" t="s">
        <v>164</v>
      </c>
    </row>
    <row r="56" spans="1:28" ht="25.5" x14ac:dyDescent="0.25">
      <c r="A56" s="128" t="s">
        <v>167</v>
      </c>
      <c r="B56" s="129" t="s">
        <v>191</v>
      </c>
      <c r="C56" s="131"/>
      <c r="D56" s="131"/>
      <c r="E56" s="131"/>
      <c r="F56" s="130" t="s">
        <v>164</v>
      </c>
      <c r="G56" s="131"/>
      <c r="H56" s="131"/>
      <c r="I56" s="131"/>
      <c r="J56" s="131"/>
      <c r="K56" s="130" t="s">
        <v>164</v>
      </c>
      <c r="L56" s="134">
        <v>0.44</v>
      </c>
      <c r="M56" s="134"/>
      <c r="N56" s="134"/>
      <c r="O56" s="134">
        <v>0.44</v>
      </c>
      <c r="P56" s="134"/>
      <c r="Q56" s="131"/>
      <c r="R56" s="131"/>
      <c r="S56" s="131"/>
      <c r="T56" s="130" t="s">
        <v>164</v>
      </c>
      <c r="U56" s="131"/>
      <c r="V56" s="131"/>
      <c r="W56" s="131"/>
      <c r="X56" s="131"/>
      <c r="Y56" s="186" t="s">
        <v>164</v>
      </c>
    </row>
    <row r="57" spans="1:28" ht="22.9" customHeight="1" x14ac:dyDescent="0.25">
      <c r="A57" s="93" t="s">
        <v>100</v>
      </c>
      <c r="B57" s="94" t="s">
        <v>31</v>
      </c>
      <c r="C57" s="131"/>
      <c r="D57" s="131"/>
      <c r="E57" s="131"/>
      <c r="F57" s="92" t="s">
        <v>164</v>
      </c>
      <c r="G57" s="131"/>
      <c r="H57" s="131"/>
      <c r="I57" s="131"/>
      <c r="J57" s="131"/>
      <c r="K57" s="92" t="s">
        <v>164</v>
      </c>
      <c r="L57" s="92">
        <f>L58+L60</f>
        <v>9.5069999999999997</v>
      </c>
      <c r="M57" s="92">
        <f>M58+M60</f>
        <v>0</v>
      </c>
      <c r="N57" s="92">
        <f>N58+N60</f>
        <v>0</v>
      </c>
      <c r="O57" s="92">
        <f>O58+O60</f>
        <v>9.5069999999999997</v>
      </c>
      <c r="P57" s="92">
        <f>P58+P60</f>
        <v>0</v>
      </c>
      <c r="Q57" s="131"/>
      <c r="R57" s="131"/>
      <c r="S57" s="131"/>
      <c r="T57" s="92" t="s">
        <v>164</v>
      </c>
      <c r="U57" s="131"/>
      <c r="V57" s="131"/>
      <c r="W57" s="131"/>
      <c r="X57" s="131"/>
      <c r="Y57" s="178" t="s">
        <v>164</v>
      </c>
    </row>
    <row r="58" spans="1:28" ht="20.25" customHeight="1" x14ac:dyDescent="0.25">
      <c r="A58" s="110" t="s">
        <v>168</v>
      </c>
      <c r="B58" s="98" t="s">
        <v>150</v>
      </c>
      <c r="C58" s="131"/>
      <c r="D58" s="131"/>
      <c r="E58" s="131"/>
      <c r="F58" s="100" t="s">
        <v>164</v>
      </c>
      <c r="G58" s="131"/>
      <c r="H58" s="131"/>
      <c r="I58" s="131"/>
      <c r="J58" s="131"/>
      <c r="K58" s="100" t="s">
        <v>164</v>
      </c>
      <c r="L58" s="111">
        <f>L59</f>
        <v>0.67400000000000004</v>
      </c>
      <c r="M58" s="111">
        <f>M59</f>
        <v>0</v>
      </c>
      <c r="N58" s="111">
        <f>N59</f>
        <v>0</v>
      </c>
      <c r="O58" s="111">
        <f>O59</f>
        <v>0.67400000000000004</v>
      </c>
      <c r="P58" s="111">
        <f>P59</f>
        <v>0</v>
      </c>
      <c r="Q58" s="131"/>
      <c r="R58" s="131"/>
      <c r="S58" s="131"/>
      <c r="T58" s="100" t="s">
        <v>164</v>
      </c>
      <c r="U58" s="131"/>
      <c r="V58" s="131"/>
      <c r="W58" s="131"/>
      <c r="X58" s="131"/>
      <c r="Y58" s="179" t="s">
        <v>164</v>
      </c>
    </row>
    <row r="59" spans="1:28" x14ac:dyDescent="0.25">
      <c r="A59" s="124" t="s">
        <v>169</v>
      </c>
      <c r="B59" s="125" t="s">
        <v>353</v>
      </c>
      <c r="C59" s="131"/>
      <c r="D59" s="131"/>
      <c r="E59" s="131"/>
      <c r="F59" s="130" t="s">
        <v>164</v>
      </c>
      <c r="G59" s="131"/>
      <c r="H59" s="131"/>
      <c r="I59" s="131"/>
      <c r="J59" s="131"/>
      <c r="K59" s="130" t="s">
        <v>164</v>
      </c>
      <c r="L59" s="115">
        <v>0.67400000000000004</v>
      </c>
      <c r="M59" s="115"/>
      <c r="N59" s="115"/>
      <c r="O59" s="115">
        <v>0.67400000000000004</v>
      </c>
      <c r="P59" s="115"/>
      <c r="Q59" s="131"/>
      <c r="R59" s="131"/>
      <c r="S59" s="131"/>
      <c r="T59" s="130" t="s">
        <v>164</v>
      </c>
      <c r="U59" s="131"/>
      <c r="V59" s="131"/>
      <c r="W59" s="131"/>
      <c r="X59" s="131"/>
      <c r="Y59" s="186" t="s">
        <v>164</v>
      </c>
    </row>
    <row r="60" spans="1:28" x14ac:dyDescent="0.25">
      <c r="A60" s="119" t="s">
        <v>170</v>
      </c>
      <c r="B60" s="120" t="s">
        <v>154</v>
      </c>
      <c r="C60" s="131"/>
      <c r="D60" s="131"/>
      <c r="E60" s="131"/>
      <c r="F60" s="122" t="s">
        <v>164</v>
      </c>
      <c r="G60" s="131"/>
      <c r="H60" s="131"/>
      <c r="I60" s="131"/>
      <c r="J60" s="131"/>
      <c r="K60" s="122" t="s">
        <v>164</v>
      </c>
      <c r="L60" s="123">
        <f>L61+L62</f>
        <v>8.8330000000000002</v>
      </c>
      <c r="M60" s="123">
        <f>M61+M62</f>
        <v>0</v>
      </c>
      <c r="N60" s="123">
        <f>SUM(N61:N61)</f>
        <v>0</v>
      </c>
      <c r="O60" s="123">
        <f>O61+O62</f>
        <v>8.8330000000000002</v>
      </c>
      <c r="P60" s="123">
        <f>P61+P62</f>
        <v>0</v>
      </c>
      <c r="Q60" s="131"/>
      <c r="R60" s="131"/>
      <c r="S60" s="131"/>
      <c r="T60" s="122" t="s">
        <v>164</v>
      </c>
      <c r="U60" s="131"/>
      <c r="V60" s="131"/>
      <c r="W60" s="131"/>
      <c r="X60" s="131"/>
      <c r="Y60" s="184" t="s">
        <v>164</v>
      </c>
    </row>
    <row r="61" spans="1:28" ht="24.6" customHeight="1" x14ac:dyDescent="0.25">
      <c r="A61" s="124" t="s">
        <v>171</v>
      </c>
      <c r="B61" s="125" t="s">
        <v>354</v>
      </c>
      <c r="C61" s="131"/>
      <c r="D61" s="131"/>
      <c r="E61" s="131"/>
      <c r="F61" s="130" t="s">
        <v>164</v>
      </c>
      <c r="G61" s="131"/>
      <c r="H61" s="131"/>
      <c r="I61" s="131"/>
      <c r="J61" s="131"/>
      <c r="K61" s="130" t="s">
        <v>164</v>
      </c>
      <c r="L61" s="115">
        <f>3.52/5*3</f>
        <v>2.1120000000000001</v>
      </c>
      <c r="M61" s="115"/>
      <c r="N61" s="115"/>
      <c r="O61" s="115">
        <f>3.52/5*3</f>
        <v>2.1120000000000001</v>
      </c>
      <c r="P61" s="115"/>
      <c r="Q61" s="131"/>
      <c r="R61" s="131"/>
      <c r="S61" s="131"/>
      <c r="T61" s="130" t="s">
        <v>164</v>
      </c>
      <c r="U61" s="131"/>
      <c r="V61" s="131"/>
      <c r="W61" s="131"/>
      <c r="X61" s="131"/>
      <c r="Y61" s="186" t="s">
        <v>164</v>
      </c>
    </row>
    <row r="62" spans="1:28" ht="24.6" customHeight="1" x14ac:dyDescent="0.25">
      <c r="A62" s="124" t="s">
        <v>351</v>
      </c>
      <c r="B62" s="125" t="s">
        <v>352</v>
      </c>
      <c r="C62" s="302"/>
      <c r="D62" s="302"/>
      <c r="E62" s="302"/>
      <c r="F62" s="130" t="s">
        <v>164</v>
      </c>
      <c r="G62" s="302"/>
      <c r="H62" s="302"/>
      <c r="I62" s="302"/>
      <c r="J62" s="302"/>
      <c r="K62" s="130" t="s">
        <v>164</v>
      </c>
      <c r="L62" s="115">
        <v>6.7210000000000001</v>
      </c>
      <c r="M62" s="115"/>
      <c r="N62" s="115"/>
      <c r="O62" s="115">
        <v>6.7210000000000001</v>
      </c>
      <c r="P62" s="115"/>
      <c r="Q62" s="302"/>
      <c r="R62" s="302"/>
      <c r="S62" s="302"/>
      <c r="T62" s="130" t="s">
        <v>164</v>
      </c>
      <c r="U62" s="302"/>
      <c r="V62" s="302"/>
      <c r="W62" s="302"/>
      <c r="X62" s="302"/>
      <c r="Y62" s="186" t="s">
        <v>164</v>
      </c>
    </row>
    <row r="63" spans="1:28" ht="15" customHeight="1" x14ac:dyDescent="0.25">
      <c r="A63" s="377" t="s">
        <v>43</v>
      </c>
      <c r="B63" s="378"/>
      <c r="C63" s="131"/>
      <c r="D63" s="131"/>
      <c r="E63" s="131"/>
      <c r="F63" s="130"/>
      <c r="G63" s="131"/>
      <c r="H63" s="131"/>
      <c r="I63" s="131"/>
      <c r="J63" s="131"/>
      <c r="K63" s="130"/>
      <c r="L63" s="130"/>
      <c r="M63" s="130"/>
      <c r="N63" s="130"/>
      <c r="O63" s="130"/>
      <c r="P63" s="130"/>
      <c r="Q63" s="131"/>
      <c r="R63" s="131"/>
      <c r="S63" s="131"/>
      <c r="T63" s="130"/>
      <c r="U63" s="131"/>
      <c r="V63" s="131"/>
      <c r="W63" s="131"/>
      <c r="X63" s="131"/>
      <c r="Y63" s="186"/>
    </row>
    <row r="64" spans="1:28" ht="15.75" thickBot="1" x14ac:dyDescent="0.3">
      <c r="A64" s="136"/>
      <c r="B64" s="137" t="s">
        <v>44</v>
      </c>
      <c r="C64" s="175"/>
      <c r="D64" s="175"/>
      <c r="E64" s="175"/>
      <c r="F64" s="139"/>
      <c r="G64" s="175"/>
      <c r="H64" s="175"/>
      <c r="I64" s="175"/>
      <c r="J64" s="175"/>
      <c r="K64" s="139"/>
      <c r="L64" s="139"/>
      <c r="M64" s="139"/>
      <c r="N64" s="139"/>
      <c r="O64" s="139"/>
      <c r="P64" s="139"/>
      <c r="Q64" s="175"/>
      <c r="R64" s="175"/>
      <c r="S64" s="175"/>
      <c r="T64" s="139"/>
      <c r="U64" s="175"/>
      <c r="V64" s="175"/>
      <c r="W64" s="175"/>
      <c r="X64" s="175"/>
      <c r="Y64" s="187"/>
    </row>
    <row r="65" spans="1:20" ht="30" customHeight="1" x14ac:dyDescent="0.25">
      <c r="B65" s="1"/>
      <c r="C65" s="72"/>
      <c r="D65" s="390" t="s">
        <v>225</v>
      </c>
      <c r="E65" s="390"/>
      <c r="F65" s="390"/>
      <c r="G65" s="390"/>
      <c r="H65" s="390"/>
      <c r="I65" s="390"/>
      <c r="J65" s="390"/>
      <c r="K65" s="388" t="s">
        <v>397</v>
      </c>
      <c r="L65" s="388"/>
      <c r="M65" s="388"/>
      <c r="N65" s="388"/>
      <c r="O65" s="388"/>
    </row>
    <row r="66" spans="1:20" x14ac:dyDescent="0.25">
      <c r="A66" s="73"/>
      <c r="B66" s="376" t="s">
        <v>226</v>
      </c>
      <c r="C66" s="376"/>
      <c r="D66" s="74"/>
      <c r="E66" s="74"/>
      <c r="F66" s="74"/>
      <c r="G66" s="74"/>
      <c r="H66" s="74"/>
      <c r="I66" s="74"/>
      <c r="J66" s="74"/>
      <c r="K66" s="1"/>
      <c r="L66" s="1"/>
      <c r="T66" s="73"/>
    </row>
    <row r="67" spans="1:20" x14ac:dyDescent="0.25">
      <c r="A67" s="73"/>
      <c r="B67" s="375" t="s">
        <v>393</v>
      </c>
      <c r="C67" s="375"/>
      <c r="D67" s="74"/>
      <c r="E67" s="74"/>
      <c r="F67" s="74"/>
      <c r="G67" s="74"/>
      <c r="H67" s="74"/>
      <c r="I67" s="74"/>
      <c r="J67" s="74"/>
      <c r="K67" s="1"/>
      <c r="L67" s="1"/>
      <c r="T67" s="73"/>
    </row>
    <row r="68" spans="1:20" x14ac:dyDescent="0.25">
      <c r="B68" s="375" t="s">
        <v>394</v>
      </c>
      <c r="C68" s="375"/>
      <c r="K68" s="1"/>
      <c r="L68" s="1"/>
    </row>
    <row r="72" spans="1:20" ht="13.5" customHeight="1" x14ac:dyDescent="0.25"/>
    <row r="73" spans="1:20" ht="39.75" customHeight="1" x14ac:dyDescent="0.25">
      <c r="A73" s="393" t="s">
        <v>93</v>
      </c>
      <c r="B73" s="393"/>
      <c r="C73" s="393"/>
      <c r="D73" s="393"/>
      <c r="E73" s="393"/>
    </row>
  </sheetData>
  <mergeCells count="36">
    <mergeCell ref="S10:Y10"/>
    <mergeCell ref="S11:Y11"/>
    <mergeCell ref="A9:B9"/>
    <mergeCell ref="A10:B10"/>
    <mergeCell ref="A11:B11"/>
    <mergeCell ref="S8:Y8"/>
    <mergeCell ref="A73:E73"/>
    <mergeCell ref="Q15:T15"/>
    <mergeCell ref="U15:Y15"/>
    <mergeCell ref="Q14:Y14"/>
    <mergeCell ref="C14:K14"/>
    <mergeCell ref="L14:P15"/>
    <mergeCell ref="A14:A16"/>
    <mergeCell ref="B14:B16"/>
    <mergeCell ref="C15:F15"/>
    <mergeCell ref="G15:K15"/>
    <mergeCell ref="A63:B63"/>
    <mergeCell ref="A27:A28"/>
    <mergeCell ref="C27:C28"/>
    <mergeCell ref="G27:G28"/>
    <mergeCell ref="S9:Y9"/>
    <mergeCell ref="R1:Y1"/>
    <mergeCell ref="R3:Y3"/>
    <mergeCell ref="A6:Y6"/>
    <mergeCell ref="A7:Y7"/>
    <mergeCell ref="R2:Y2"/>
    <mergeCell ref="A1:B1"/>
    <mergeCell ref="B68:C68"/>
    <mergeCell ref="K65:O65"/>
    <mergeCell ref="Q27:Q28"/>
    <mergeCell ref="A8:B8"/>
    <mergeCell ref="H27:H28"/>
    <mergeCell ref="I27:I28"/>
    <mergeCell ref="D65:J65"/>
    <mergeCell ref="B66:C66"/>
    <mergeCell ref="B67:C67"/>
  </mergeCells>
  <phoneticPr fontId="0" type="noConversion"/>
  <pageMargins left="0.39370078740157483" right="0.39370078740157483" top="0.39370078740157483" bottom="0.39370078740157483" header="0.31496062992125984" footer="0.31496062992125984"/>
  <pageSetup paperSize="8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view="pageBreakPreview" zoomScaleNormal="100" zoomScaleSheetLayoutView="100" workbookViewId="0">
      <pane xSplit="2" ySplit="17" topLeftCell="C63" activePane="bottomRight" state="frozen"/>
      <selection pane="topRight" activeCell="C1" sqref="C1"/>
      <selection pane="bottomLeft" activeCell="A18" sqref="A18"/>
      <selection pane="bottomRight" activeCell="E12" sqref="E12:G12"/>
    </sheetView>
  </sheetViews>
  <sheetFormatPr defaultColWidth="9.140625" defaultRowHeight="15" x14ac:dyDescent="0.25"/>
  <cols>
    <col min="1" max="1" width="11.140625" style="2" customWidth="1"/>
    <col min="2" max="2" width="48.140625" style="1" customWidth="1"/>
    <col min="3" max="6" width="15.7109375" style="1" customWidth="1"/>
    <col min="7" max="7" width="15.28515625" style="1" customWidth="1"/>
    <col min="8" max="8" width="10" style="1" bestFit="1" customWidth="1"/>
    <col min="9" max="10" width="9.140625" style="1"/>
    <col min="11" max="11" width="12.140625" style="1" customWidth="1"/>
    <col min="12" max="16384" width="9.140625" style="1"/>
  </cols>
  <sheetData>
    <row r="1" spans="1:17" ht="15.75" customHeight="1" x14ac:dyDescent="0.25">
      <c r="A1" s="392" t="s">
        <v>173</v>
      </c>
      <c r="B1" s="392"/>
      <c r="C1" s="69"/>
      <c r="F1" s="387" t="s">
        <v>66</v>
      </c>
      <c r="G1" s="387"/>
    </row>
    <row r="2" spans="1:17" ht="15" customHeight="1" x14ac:dyDescent="0.25">
      <c r="F2" s="387" t="s">
        <v>0</v>
      </c>
      <c r="G2" s="387"/>
    </row>
    <row r="3" spans="1:17" ht="16.5" customHeight="1" x14ac:dyDescent="0.25">
      <c r="F3" s="387" t="s">
        <v>1</v>
      </c>
      <c r="G3" s="387"/>
    </row>
    <row r="4" spans="1:17" ht="20.25" x14ac:dyDescent="0.3">
      <c r="A4" s="9"/>
      <c r="B4" s="9"/>
      <c r="C4" s="9"/>
      <c r="D4" s="9"/>
      <c r="E4" s="9"/>
      <c r="F4" s="9"/>
    </row>
    <row r="5" spans="1:17" ht="15" customHeight="1" x14ac:dyDescent="0.25">
      <c r="A5" s="54"/>
      <c r="B5" s="54"/>
      <c r="C5" s="54"/>
      <c r="D5" s="54"/>
      <c r="E5" s="54"/>
      <c r="F5" s="54"/>
      <c r="G5" s="54"/>
      <c r="H5" s="54"/>
    </row>
    <row r="6" spans="1:17" x14ac:dyDescent="0.25">
      <c r="A6" s="1"/>
    </row>
    <row r="7" spans="1:17" ht="15" customHeight="1" x14ac:dyDescent="0.3">
      <c r="A7" s="385" t="s">
        <v>177</v>
      </c>
      <c r="B7" s="385"/>
      <c r="C7" s="385"/>
      <c r="D7" s="385"/>
      <c r="E7" s="385"/>
      <c r="F7" s="385"/>
    </row>
    <row r="8" spans="1:17" ht="18.75" customHeight="1" x14ac:dyDescent="0.3">
      <c r="A8" s="385" t="s">
        <v>182</v>
      </c>
      <c r="B8" s="385"/>
      <c r="C8" s="385"/>
      <c r="D8" s="385"/>
      <c r="E8" s="385"/>
      <c r="F8" s="385"/>
    </row>
    <row r="9" spans="1:17" ht="23.25" customHeight="1" x14ac:dyDescent="0.25">
      <c r="A9" s="356" t="s">
        <v>220</v>
      </c>
      <c r="B9" s="356"/>
      <c r="C9" s="71"/>
      <c r="D9" s="71"/>
      <c r="E9" s="356" t="s">
        <v>219</v>
      </c>
      <c r="F9" s="356"/>
      <c r="G9" s="356"/>
      <c r="H9" s="71"/>
    </row>
    <row r="10" spans="1:17" ht="30.75" customHeight="1" x14ac:dyDescent="0.25">
      <c r="A10" s="357" t="s">
        <v>46</v>
      </c>
      <c r="B10" s="357"/>
      <c r="C10" s="65"/>
      <c r="E10" s="357" t="s">
        <v>230</v>
      </c>
      <c r="F10" s="357"/>
      <c r="G10" s="357"/>
    </row>
    <row r="11" spans="1:17" ht="18.75" customHeight="1" x14ac:dyDescent="0.25">
      <c r="A11" s="357" t="s">
        <v>103</v>
      </c>
      <c r="B11" s="357"/>
      <c r="C11" s="71"/>
      <c r="E11" s="357" t="s">
        <v>396</v>
      </c>
      <c r="F11" s="357"/>
      <c r="G11" s="357"/>
    </row>
    <row r="12" spans="1:17" ht="18.75" customHeight="1" x14ac:dyDescent="0.25">
      <c r="A12" s="357" t="s">
        <v>148</v>
      </c>
      <c r="B12" s="357"/>
      <c r="C12" s="75"/>
      <c r="E12" s="357" t="s">
        <v>149</v>
      </c>
      <c r="F12" s="357"/>
      <c r="G12" s="357"/>
      <c r="H12" s="289"/>
      <c r="I12" s="289"/>
      <c r="J12" s="289"/>
      <c r="K12" s="289"/>
      <c r="L12" s="289"/>
      <c r="M12" s="289"/>
      <c r="N12" s="289"/>
      <c r="O12" s="289"/>
      <c r="P12" s="289"/>
      <c r="Q12" s="289"/>
    </row>
    <row r="13" spans="1:17" ht="15.75" customHeight="1" x14ac:dyDescent="0.25">
      <c r="A13" s="167" t="s">
        <v>105</v>
      </c>
      <c r="B13" s="72"/>
      <c r="C13" s="71"/>
      <c r="D13" s="144"/>
      <c r="E13" s="376" t="s">
        <v>105</v>
      </c>
      <c r="F13" s="376"/>
      <c r="G13" s="376"/>
      <c r="H13" s="289"/>
      <c r="I13" s="289"/>
      <c r="J13" s="289"/>
      <c r="K13" s="289"/>
      <c r="L13" s="289"/>
      <c r="M13" s="426"/>
      <c r="N13" s="426"/>
      <c r="O13" s="426"/>
      <c r="P13" s="426"/>
      <c r="Q13" s="426"/>
    </row>
    <row r="14" spans="1:17" ht="15.75" customHeight="1" thickBot="1" x14ac:dyDescent="0.3">
      <c r="A14" s="33"/>
      <c r="B14" s="33"/>
      <c r="C14" s="33"/>
      <c r="D14" s="33"/>
      <c r="G14" s="34"/>
      <c r="H14" s="289"/>
      <c r="I14" s="289"/>
      <c r="J14" s="289"/>
      <c r="K14" s="289"/>
      <c r="L14" s="289"/>
      <c r="M14" s="289"/>
      <c r="N14" s="289"/>
      <c r="O14" s="289"/>
      <c r="P14" s="289"/>
      <c r="Q14" s="289"/>
    </row>
    <row r="15" spans="1:17" s="7" customFormat="1" ht="28.5" customHeight="1" x14ac:dyDescent="0.2">
      <c r="A15" s="408" t="s">
        <v>2</v>
      </c>
      <c r="B15" s="406" t="s">
        <v>3</v>
      </c>
      <c r="C15" s="406" t="s">
        <v>9</v>
      </c>
      <c r="D15" s="406"/>
      <c r="E15" s="406" t="s">
        <v>197</v>
      </c>
      <c r="F15" s="406"/>
      <c r="G15" s="417" t="s">
        <v>247</v>
      </c>
      <c r="H15" s="419" t="s">
        <v>343</v>
      </c>
      <c r="I15" s="420"/>
      <c r="J15" s="420"/>
      <c r="K15" s="420"/>
      <c r="L15" s="421"/>
      <c r="M15" s="422" t="s">
        <v>350</v>
      </c>
      <c r="N15" s="422"/>
      <c r="O15" s="422"/>
      <c r="P15" s="422"/>
      <c r="Q15" s="423"/>
    </row>
    <row r="16" spans="1:17" s="7" customFormat="1" ht="17.25" customHeight="1" x14ac:dyDescent="0.2">
      <c r="A16" s="409"/>
      <c r="B16" s="410"/>
      <c r="C16" s="407">
        <v>2017</v>
      </c>
      <c r="D16" s="407"/>
      <c r="E16" s="407">
        <v>2017</v>
      </c>
      <c r="F16" s="407"/>
      <c r="G16" s="418"/>
      <c r="H16" s="325" t="s">
        <v>344</v>
      </c>
      <c r="I16" s="300" t="s">
        <v>345</v>
      </c>
      <c r="J16" s="300" t="s">
        <v>346</v>
      </c>
      <c r="K16" s="300" t="s">
        <v>349</v>
      </c>
      <c r="L16" s="326" t="s">
        <v>12</v>
      </c>
      <c r="M16" s="314" t="s">
        <v>344</v>
      </c>
      <c r="N16" s="300" t="s">
        <v>345</v>
      </c>
      <c r="O16" s="300" t="s">
        <v>346</v>
      </c>
      <c r="P16" s="300" t="s">
        <v>349</v>
      </c>
      <c r="Q16" s="300" t="s">
        <v>12</v>
      </c>
    </row>
    <row r="17" spans="1:17" s="7" customFormat="1" ht="18.75" customHeight="1" x14ac:dyDescent="0.2">
      <c r="A17" s="409"/>
      <c r="B17" s="410"/>
      <c r="C17" s="80" t="s">
        <v>10</v>
      </c>
      <c r="D17" s="80" t="s">
        <v>11</v>
      </c>
      <c r="E17" s="80" t="s">
        <v>10</v>
      </c>
      <c r="F17" s="80" t="s">
        <v>11</v>
      </c>
      <c r="G17" s="290" t="s">
        <v>248</v>
      </c>
      <c r="H17" s="424" t="s">
        <v>347</v>
      </c>
      <c r="I17" s="422"/>
      <c r="J17" s="422"/>
      <c r="K17" s="422"/>
      <c r="L17" s="425"/>
      <c r="M17" s="422" t="s">
        <v>348</v>
      </c>
      <c r="N17" s="422"/>
      <c r="O17" s="422"/>
      <c r="P17" s="422"/>
      <c r="Q17" s="423"/>
    </row>
    <row r="18" spans="1:17" s="7" customFormat="1" ht="15" customHeight="1" x14ac:dyDescent="0.2">
      <c r="A18" s="224"/>
      <c r="B18" s="225" t="s">
        <v>13</v>
      </c>
      <c r="C18" s="213">
        <f>C19+C20</f>
        <v>6.1199999999999992</v>
      </c>
      <c r="D18" s="213">
        <f>D19+D20</f>
        <v>3.2</v>
      </c>
      <c r="E18" s="213">
        <f>E19+E20</f>
        <v>5.7249999999999996</v>
      </c>
      <c r="F18" s="213">
        <f>F19+F20</f>
        <v>3.2</v>
      </c>
      <c r="G18" s="291">
        <f t="shared" ref="G18" si="0">G19+G20</f>
        <v>31.854508474576278</v>
      </c>
      <c r="H18" s="327"/>
      <c r="I18" s="213"/>
      <c r="J18" s="213"/>
      <c r="K18" s="213"/>
      <c r="L18" s="328"/>
      <c r="M18" s="315">
        <f t="shared" ref="M18" si="1">M19+M20</f>
        <v>4.0053728813559317</v>
      </c>
      <c r="N18" s="291">
        <f t="shared" ref="N18:Q18" si="2">N19+N20</f>
        <v>7.8358644067796606</v>
      </c>
      <c r="O18" s="291">
        <f t="shared" si="2"/>
        <v>20.013694915254238</v>
      </c>
      <c r="P18" s="291">
        <f t="shared" si="2"/>
        <v>0</v>
      </c>
      <c r="Q18" s="291">
        <f t="shared" si="2"/>
        <v>31.854932203389833</v>
      </c>
    </row>
    <row r="19" spans="1:17" s="7" customFormat="1" ht="13.5" customHeight="1" x14ac:dyDescent="0.2">
      <c r="A19" s="224"/>
      <c r="B19" s="226" t="s">
        <v>174</v>
      </c>
      <c r="C19" s="227">
        <f>C27+C32</f>
        <v>2.4</v>
      </c>
      <c r="D19" s="227">
        <f>D27+D32</f>
        <v>3.2</v>
      </c>
      <c r="E19" s="227">
        <f>E27+E32</f>
        <v>2.0049999999999999</v>
      </c>
      <c r="F19" s="227">
        <f>F27+F32</f>
        <v>3.2</v>
      </c>
      <c r="G19" s="291">
        <f>G32+G48+G59+G27</f>
        <v>18.588135593220343</v>
      </c>
      <c r="H19" s="329"/>
      <c r="I19" s="227"/>
      <c r="J19" s="227"/>
      <c r="K19" s="227"/>
      <c r="L19" s="328"/>
      <c r="M19" s="315">
        <f>M32+M48+M59+M27</f>
        <v>9.8305084745762716E-2</v>
      </c>
      <c r="N19" s="291">
        <f>N32+N48+N59+N27</f>
        <v>0.26610169491525426</v>
      </c>
      <c r="O19" s="291">
        <f>O32+O48+O59+O27</f>
        <v>18.223864406779661</v>
      </c>
      <c r="P19" s="291">
        <f>P32+P48+P59+P27</f>
        <v>0</v>
      </c>
      <c r="Q19" s="291">
        <f>Q32+Q48+Q59+Q27</f>
        <v>18.588271186440679</v>
      </c>
    </row>
    <row r="20" spans="1:17" s="7" customFormat="1" ht="18.75" customHeight="1" x14ac:dyDescent="0.2">
      <c r="A20" s="224"/>
      <c r="B20" s="226" t="s">
        <v>175</v>
      </c>
      <c r="C20" s="227">
        <f>C39</f>
        <v>3.7199999999999998</v>
      </c>
      <c r="D20" s="227">
        <f>D39</f>
        <v>0</v>
      </c>
      <c r="E20" s="227">
        <f>E39</f>
        <v>3.7199999999999998</v>
      </c>
      <c r="F20" s="227">
        <f>F39</f>
        <v>0</v>
      </c>
      <c r="G20" s="291">
        <f>G39+G54+G61</f>
        <v>13.266372881355935</v>
      </c>
      <c r="H20" s="329"/>
      <c r="I20" s="227"/>
      <c r="J20" s="227"/>
      <c r="K20" s="227"/>
      <c r="L20" s="328"/>
      <c r="M20" s="315">
        <f>M39+M54+M61</f>
        <v>3.9070677966101695</v>
      </c>
      <c r="N20" s="291">
        <f>N39+N54+N61</f>
        <v>7.5697627118644064</v>
      </c>
      <c r="O20" s="291">
        <f>O39+O54+O61</f>
        <v>1.7898305084745765</v>
      </c>
      <c r="P20" s="291">
        <f>P39+P54+P61</f>
        <v>0</v>
      </c>
      <c r="Q20" s="291">
        <f>Q39+Q54+Q61</f>
        <v>13.266661016949154</v>
      </c>
    </row>
    <row r="21" spans="1:17" s="7" customFormat="1" ht="12.75" x14ac:dyDescent="0.2">
      <c r="A21" s="201">
        <v>1</v>
      </c>
      <c r="B21" s="202" t="s">
        <v>23</v>
      </c>
      <c r="C21" s="203">
        <f t="shared" ref="C21:Q22" si="3">C22</f>
        <v>6.1199999999999992</v>
      </c>
      <c r="D21" s="203">
        <f t="shared" si="3"/>
        <v>3.2</v>
      </c>
      <c r="E21" s="203">
        <f t="shared" si="3"/>
        <v>5.7249999999999996</v>
      </c>
      <c r="F21" s="203">
        <f t="shared" si="3"/>
        <v>3.2</v>
      </c>
      <c r="G21" s="292">
        <f>G22+G46</f>
        <v>31.854508474576278</v>
      </c>
      <c r="H21" s="330"/>
      <c r="I21" s="203"/>
      <c r="J21" s="203"/>
      <c r="K21" s="203"/>
      <c r="L21" s="331"/>
      <c r="M21" s="316">
        <f>M22+M46</f>
        <v>4.0053728813559317</v>
      </c>
      <c r="N21" s="292">
        <f>N22+N46</f>
        <v>7.8358644067796615</v>
      </c>
      <c r="O21" s="292">
        <f>O22+O46</f>
        <v>20.013694915254241</v>
      </c>
      <c r="P21" s="292">
        <f>P22+P46</f>
        <v>0</v>
      </c>
      <c r="Q21" s="292">
        <f>Q22+Q46</f>
        <v>31.854932203389836</v>
      </c>
    </row>
    <row r="22" spans="1:17" s="7" customFormat="1" ht="21.75" x14ac:dyDescent="0.2">
      <c r="A22" s="204" t="s">
        <v>15</v>
      </c>
      <c r="B22" s="202" t="s">
        <v>37</v>
      </c>
      <c r="C22" s="203">
        <f t="shared" si="3"/>
        <v>6.1199999999999992</v>
      </c>
      <c r="D22" s="203">
        <f t="shared" si="3"/>
        <v>3.2</v>
      </c>
      <c r="E22" s="203">
        <f t="shared" si="3"/>
        <v>5.7249999999999996</v>
      </c>
      <c r="F22" s="203">
        <f t="shared" si="3"/>
        <v>3.2</v>
      </c>
      <c r="G22" s="292">
        <f t="shared" si="3"/>
        <v>22.365525423728819</v>
      </c>
      <c r="H22" s="330"/>
      <c r="I22" s="203"/>
      <c r="J22" s="203"/>
      <c r="K22" s="203"/>
      <c r="L22" s="331"/>
      <c r="M22" s="316">
        <f t="shared" si="3"/>
        <v>3.2629999999999999</v>
      </c>
      <c r="N22" s="292">
        <f t="shared" si="3"/>
        <v>1.8740000000000001</v>
      </c>
      <c r="O22" s="292">
        <f t="shared" si="3"/>
        <v>17.228949152542377</v>
      </c>
      <c r="P22" s="292">
        <f t="shared" si="3"/>
        <v>0</v>
      </c>
      <c r="Q22" s="292">
        <f t="shared" si="3"/>
        <v>22.365949152542377</v>
      </c>
    </row>
    <row r="23" spans="1:17" s="7" customFormat="1" ht="12.75" x14ac:dyDescent="0.2">
      <c r="A23" s="204" t="s">
        <v>20</v>
      </c>
      <c r="B23" s="205" t="s">
        <v>24</v>
      </c>
      <c r="C23" s="203">
        <f>C24+C30</f>
        <v>6.1199999999999992</v>
      </c>
      <c r="D23" s="203">
        <f>D24+D30</f>
        <v>3.2</v>
      </c>
      <c r="E23" s="203">
        <f>E24+E30</f>
        <v>5.7249999999999996</v>
      </c>
      <c r="F23" s="203">
        <f>F24+F30</f>
        <v>3.2</v>
      </c>
      <c r="G23" s="292">
        <f t="shared" ref="G23" si="4">G24+G30</f>
        <v>22.365525423728819</v>
      </c>
      <c r="H23" s="330"/>
      <c r="I23" s="203"/>
      <c r="J23" s="203"/>
      <c r="K23" s="203"/>
      <c r="L23" s="331"/>
      <c r="M23" s="316">
        <f t="shared" ref="M23" si="5">M24+M30</f>
        <v>3.2629999999999999</v>
      </c>
      <c r="N23" s="292">
        <f t="shared" ref="N23:Q23" si="6">N24+N30</f>
        <v>1.8740000000000001</v>
      </c>
      <c r="O23" s="292">
        <f t="shared" si="6"/>
        <v>17.228949152542377</v>
      </c>
      <c r="P23" s="292">
        <f t="shared" si="6"/>
        <v>0</v>
      </c>
      <c r="Q23" s="292">
        <f t="shared" si="6"/>
        <v>22.365949152542377</v>
      </c>
    </row>
    <row r="24" spans="1:17" s="7" customFormat="1" ht="12.75" x14ac:dyDescent="0.2">
      <c r="A24" s="204" t="s">
        <v>32</v>
      </c>
      <c r="B24" s="205" t="s">
        <v>25</v>
      </c>
      <c r="C24" s="203">
        <f t="shared" ref="C24:F27" si="7">C25</f>
        <v>0</v>
      </c>
      <c r="D24" s="203">
        <f t="shared" si="7"/>
        <v>3.2</v>
      </c>
      <c r="E24" s="203">
        <f t="shared" si="7"/>
        <v>0</v>
      </c>
      <c r="F24" s="203">
        <f t="shared" si="7"/>
        <v>3.2</v>
      </c>
      <c r="G24" s="292">
        <f>G25</f>
        <v>8.716949152542373</v>
      </c>
      <c r="H24" s="330"/>
      <c r="I24" s="203"/>
      <c r="J24" s="203"/>
      <c r="K24" s="203"/>
      <c r="L24" s="331"/>
      <c r="M24" s="316">
        <f t="shared" ref="M24:Q27" si="8">M25</f>
        <v>0</v>
      </c>
      <c r="N24" s="292">
        <f t="shared" si="8"/>
        <v>0</v>
      </c>
      <c r="O24" s="292">
        <f t="shared" si="8"/>
        <v>8.716949152542373</v>
      </c>
      <c r="P24" s="292">
        <f t="shared" si="8"/>
        <v>0</v>
      </c>
      <c r="Q24" s="292">
        <f t="shared" si="8"/>
        <v>8.716949152542373</v>
      </c>
    </row>
    <row r="25" spans="1:17" ht="21.6" customHeight="1" x14ac:dyDescent="0.25">
      <c r="A25" s="204" t="s">
        <v>33</v>
      </c>
      <c r="B25" s="206" t="s">
        <v>47</v>
      </c>
      <c r="C25" s="203">
        <f t="shared" si="7"/>
        <v>0</v>
      </c>
      <c r="D25" s="203">
        <f t="shared" si="7"/>
        <v>3.2</v>
      </c>
      <c r="E25" s="203">
        <f t="shared" si="7"/>
        <v>0</v>
      </c>
      <c r="F25" s="203">
        <f t="shared" si="7"/>
        <v>3.2</v>
      </c>
      <c r="G25" s="292">
        <f>G26</f>
        <v>8.716949152542373</v>
      </c>
      <c r="H25" s="330"/>
      <c r="I25" s="203"/>
      <c r="J25" s="203"/>
      <c r="K25" s="203"/>
      <c r="L25" s="331"/>
      <c r="M25" s="316">
        <f t="shared" si="8"/>
        <v>0</v>
      </c>
      <c r="N25" s="292">
        <f t="shared" si="8"/>
        <v>0</v>
      </c>
      <c r="O25" s="292">
        <f t="shared" si="8"/>
        <v>8.716949152542373</v>
      </c>
      <c r="P25" s="292">
        <f t="shared" si="8"/>
        <v>0</v>
      </c>
      <c r="Q25" s="292">
        <f t="shared" si="8"/>
        <v>8.716949152542373</v>
      </c>
    </row>
    <row r="26" spans="1:17" x14ac:dyDescent="0.25">
      <c r="A26" s="207" t="s">
        <v>34</v>
      </c>
      <c r="B26" s="208" t="s">
        <v>26</v>
      </c>
      <c r="C26" s="209">
        <f t="shared" si="7"/>
        <v>0</v>
      </c>
      <c r="D26" s="209">
        <f t="shared" si="7"/>
        <v>3.2</v>
      </c>
      <c r="E26" s="209">
        <f t="shared" si="7"/>
        <v>0</v>
      </c>
      <c r="F26" s="209">
        <f t="shared" si="7"/>
        <v>3.2</v>
      </c>
      <c r="G26" s="293">
        <f>G27</f>
        <v>8.716949152542373</v>
      </c>
      <c r="H26" s="332"/>
      <c r="I26" s="209"/>
      <c r="J26" s="209"/>
      <c r="K26" s="209"/>
      <c r="L26" s="333"/>
      <c r="M26" s="317">
        <f t="shared" si="8"/>
        <v>0</v>
      </c>
      <c r="N26" s="293">
        <f t="shared" si="8"/>
        <v>0</v>
      </c>
      <c r="O26" s="293">
        <f t="shared" si="8"/>
        <v>8.716949152542373</v>
      </c>
      <c r="P26" s="293">
        <f t="shared" si="8"/>
        <v>0</v>
      </c>
      <c r="Q26" s="293">
        <f t="shared" si="8"/>
        <v>8.716949152542373</v>
      </c>
    </row>
    <row r="27" spans="1:17" x14ac:dyDescent="0.25">
      <c r="A27" s="207" t="s">
        <v>151</v>
      </c>
      <c r="B27" s="208" t="s">
        <v>150</v>
      </c>
      <c r="C27" s="209">
        <f t="shared" si="7"/>
        <v>0</v>
      </c>
      <c r="D27" s="209">
        <f t="shared" si="7"/>
        <v>3.2</v>
      </c>
      <c r="E27" s="209">
        <f t="shared" si="7"/>
        <v>0</v>
      </c>
      <c r="F27" s="209">
        <f t="shared" si="7"/>
        <v>3.2</v>
      </c>
      <c r="G27" s="293">
        <f>G28</f>
        <v>8.716949152542373</v>
      </c>
      <c r="H27" s="332"/>
      <c r="I27" s="209"/>
      <c r="J27" s="209"/>
      <c r="K27" s="209"/>
      <c r="L27" s="333"/>
      <c r="M27" s="317">
        <f t="shared" si="8"/>
        <v>0</v>
      </c>
      <c r="N27" s="293">
        <f t="shared" si="8"/>
        <v>0</v>
      </c>
      <c r="O27" s="293">
        <f t="shared" si="8"/>
        <v>8.716949152542373</v>
      </c>
      <c r="P27" s="293">
        <f t="shared" si="8"/>
        <v>0</v>
      </c>
      <c r="Q27" s="293">
        <f t="shared" si="8"/>
        <v>8.716949152542373</v>
      </c>
    </row>
    <row r="28" spans="1:17" ht="28.5" customHeight="1" x14ac:dyDescent="0.25">
      <c r="A28" s="413" t="s">
        <v>152</v>
      </c>
      <c r="B28" s="101" t="s">
        <v>235</v>
      </c>
      <c r="C28" s="411"/>
      <c r="D28" s="402">
        <v>3.2</v>
      </c>
      <c r="E28" s="402"/>
      <c r="F28" s="402">
        <v>3.2</v>
      </c>
      <c r="G28" s="415">
        <f>10.286/1.18</f>
        <v>8.716949152542373</v>
      </c>
      <c r="H28" s="427"/>
      <c r="I28" s="402"/>
      <c r="J28" s="402" t="s">
        <v>379</v>
      </c>
      <c r="K28" s="402"/>
      <c r="L28" s="429"/>
      <c r="M28" s="431"/>
      <c r="N28" s="415"/>
      <c r="O28" s="415">
        <f>10.286/1.18</f>
        <v>8.716949152542373</v>
      </c>
      <c r="P28" s="415"/>
      <c r="Q28" s="415">
        <f>M28+N28+O28+P28</f>
        <v>8.716949152542373</v>
      </c>
    </row>
    <row r="29" spans="1:17" ht="25.5" x14ac:dyDescent="0.25">
      <c r="A29" s="414"/>
      <c r="B29" s="101" t="s">
        <v>236</v>
      </c>
      <c r="C29" s="412"/>
      <c r="D29" s="403"/>
      <c r="E29" s="403"/>
      <c r="F29" s="403"/>
      <c r="G29" s="416"/>
      <c r="H29" s="428"/>
      <c r="I29" s="403"/>
      <c r="J29" s="403"/>
      <c r="K29" s="403"/>
      <c r="L29" s="430"/>
      <c r="M29" s="432"/>
      <c r="N29" s="416"/>
      <c r="O29" s="416"/>
      <c r="P29" s="416"/>
      <c r="Q29" s="416"/>
    </row>
    <row r="30" spans="1:17" ht="24.75" customHeight="1" x14ac:dyDescent="0.25">
      <c r="A30" s="207" t="s">
        <v>35</v>
      </c>
      <c r="B30" s="354" t="s">
        <v>27</v>
      </c>
      <c r="C30" s="210">
        <f>C31</f>
        <v>6.1199999999999992</v>
      </c>
      <c r="D30" s="210">
        <f>D31</f>
        <v>0</v>
      </c>
      <c r="E30" s="210">
        <f>E31</f>
        <v>5.7249999999999996</v>
      </c>
      <c r="F30" s="210">
        <f>F31</f>
        <v>0</v>
      </c>
      <c r="G30" s="293">
        <f t="shared" ref="G30:Q30" si="9">G31</f>
        <v>13.648576271186444</v>
      </c>
      <c r="H30" s="334"/>
      <c r="I30" s="210"/>
      <c r="J30" s="210"/>
      <c r="K30" s="210"/>
      <c r="L30" s="333"/>
      <c r="M30" s="317">
        <f t="shared" si="9"/>
        <v>3.2629999999999999</v>
      </c>
      <c r="N30" s="293">
        <f t="shared" si="9"/>
        <v>1.8740000000000001</v>
      </c>
      <c r="O30" s="293">
        <f t="shared" si="9"/>
        <v>8.5120000000000022</v>
      </c>
      <c r="P30" s="293">
        <f t="shared" si="9"/>
        <v>0</v>
      </c>
      <c r="Q30" s="293">
        <f t="shared" si="9"/>
        <v>13.649000000000003</v>
      </c>
    </row>
    <row r="31" spans="1:17" ht="16.5" customHeight="1" x14ac:dyDescent="0.25">
      <c r="A31" s="211" t="s">
        <v>36</v>
      </c>
      <c r="B31" s="355" t="s">
        <v>28</v>
      </c>
      <c r="C31" s="212">
        <f>C32+C39</f>
        <v>6.1199999999999992</v>
      </c>
      <c r="D31" s="212">
        <f>D32+D39</f>
        <v>0</v>
      </c>
      <c r="E31" s="212">
        <f>E32+E39</f>
        <v>5.7249999999999996</v>
      </c>
      <c r="F31" s="212">
        <f>F32+F39</f>
        <v>0</v>
      </c>
      <c r="G31" s="294">
        <f t="shared" ref="G31" si="10">G32+G39</f>
        <v>13.648576271186444</v>
      </c>
      <c r="H31" s="335"/>
      <c r="I31" s="212"/>
      <c r="J31" s="212"/>
      <c r="K31" s="212"/>
      <c r="L31" s="336"/>
      <c r="M31" s="318">
        <f t="shared" ref="M31" si="11">M32+M39</f>
        <v>3.2629999999999999</v>
      </c>
      <c r="N31" s="294">
        <f t="shared" ref="N31:Q31" si="12">N32+N39</f>
        <v>1.8740000000000001</v>
      </c>
      <c r="O31" s="294">
        <f t="shared" si="12"/>
        <v>8.5120000000000022</v>
      </c>
      <c r="P31" s="294">
        <f t="shared" si="12"/>
        <v>0</v>
      </c>
      <c r="Q31" s="294">
        <f t="shared" si="12"/>
        <v>13.649000000000003</v>
      </c>
    </row>
    <row r="32" spans="1:17" ht="26.25" customHeight="1" x14ac:dyDescent="0.25">
      <c r="A32" s="55" t="s">
        <v>98</v>
      </c>
      <c r="B32" s="98" t="s">
        <v>150</v>
      </c>
      <c r="C32" s="49">
        <f>SUM(C33:C38)</f>
        <v>2.4</v>
      </c>
      <c r="D32" s="49">
        <f>SUM(D33:D38)</f>
        <v>0</v>
      </c>
      <c r="E32" s="49">
        <f>SUM(E33:E38)</f>
        <v>2.0049999999999999</v>
      </c>
      <c r="F32" s="49">
        <f>SUM(F33:F38)</f>
        <v>0</v>
      </c>
      <c r="G32" s="295">
        <f t="shared" ref="G32" si="13">SUM(G33:G38)</f>
        <v>8.5118644067796634</v>
      </c>
      <c r="H32" s="337"/>
      <c r="I32" s="49"/>
      <c r="J32" s="49"/>
      <c r="K32" s="49"/>
      <c r="L32" s="338"/>
      <c r="M32" s="319">
        <f t="shared" ref="M32" si="14">SUM(M33:M38)</f>
        <v>0</v>
      </c>
      <c r="N32" s="295">
        <f t="shared" ref="N32:Q32" si="15">SUM(N33:N38)</f>
        <v>0</v>
      </c>
      <c r="O32" s="295">
        <f t="shared" si="15"/>
        <v>8.5120000000000022</v>
      </c>
      <c r="P32" s="295">
        <f t="shared" si="15"/>
        <v>0</v>
      </c>
      <c r="Q32" s="295">
        <f t="shared" si="15"/>
        <v>8.5120000000000022</v>
      </c>
    </row>
    <row r="33" spans="1:17" ht="59.25" customHeight="1" x14ac:dyDescent="0.25">
      <c r="A33" s="197" t="s">
        <v>153</v>
      </c>
      <c r="B33" s="113" t="s">
        <v>183</v>
      </c>
      <c r="C33" s="40"/>
      <c r="D33" s="40"/>
      <c r="E33" s="40"/>
      <c r="F33" s="40"/>
      <c r="G33" s="296">
        <f>7.644/1.18</f>
        <v>6.4779661016949159</v>
      </c>
      <c r="H33" s="339"/>
      <c r="I33" s="40"/>
      <c r="J33" s="40"/>
      <c r="K33" s="302" t="s">
        <v>244</v>
      </c>
      <c r="L33" s="340"/>
      <c r="M33" s="320"/>
      <c r="N33" s="296"/>
      <c r="O33" s="296">
        <v>6.4779999999999998</v>
      </c>
      <c r="P33" s="296"/>
      <c r="Q33" s="296">
        <f t="shared" ref="Q33:Q38" si="16">M33+N33+O33+P33</f>
        <v>6.4779999999999998</v>
      </c>
    </row>
    <row r="34" spans="1:17" ht="26.25" x14ac:dyDescent="0.25">
      <c r="A34" s="222" t="s">
        <v>201</v>
      </c>
      <c r="B34" s="117" t="s">
        <v>200</v>
      </c>
      <c r="C34" s="40">
        <v>0.4</v>
      </c>
      <c r="D34" s="40"/>
      <c r="E34" s="40">
        <v>0.32</v>
      </c>
      <c r="F34" s="40"/>
      <c r="G34" s="296">
        <f>0.4/1.18</f>
        <v>0.33898305084745767</v>
      </c>
      <c r="H34" s="339"/>
      <c r="I34" s="40"/>
      <c r="J34" s="40"/>
      <c r="K34" s="302" t="s">
        <v>241</v>
      </c>
      <c r="L34" s="340"/>
      <c r="M34" s="320"/>
      <c r="N34" s="296"/>
      <c r="O34" s="296">
        <v>0.33900000000000002</v>
      </c>
      <c r="P34" s="296"/>
      <c r="Q34" s="296">
        <f t="shared" si="16"/>
        <v>0.33900000000000002</v>
      </c>
    </row>
    <row r="35" spans="1:17" ht="26.25" x14ac:dyDescent="0.25">
      <c r="A35" s="222" t="s">
        <v>203</v>
      </c>
      <c r="B35" s="117" t="s">
        <v>202</v>
      </c>
      <c r="C35" s="40">
        <v>0.4</v>
      </c>
      <c r="D35" s="40"/>
      <c r="E35" s="40">
        <v>0.315</v>
      </c>
      <c r="F35" s="40"/>
      <c r="G35" s="296">
        <f>0.4/1.18</f>
        <v>0.33898305084745767</v>
      </c>
      <c r="H35" s="339"/>
      <c r="I35" s="40"/>
      <c r="J35" s="40"/>
      <c r="K35" s="302" t="s">
        <v>241</v>
      </c>
      <c r="L35" s="340"/>
      <c r="M35" s="320"/>
      <c r="N35" s="296"/>
      <c r="O35" s="296">
        <v>0.33900000000000002</v>
      </c>
      <c r="P35" s="296"/>
      <c r="Q35" s="296">
        <f t="shared" si="16"/>
        <v>0.33900000000000002</v>
      </c>
    </row>
    <row r="36" spans="1:17" ht="26.25" x14ac:dyDescent="0.25">
      <c r="A36" s="222" t="s">
        <v>205</v>
      </c>
      <c r="B36" s="117" t="s">
        <v>204</v>
      </c>
      <c r="C36" s="40">
        <v>0.4</v>
      </c>
      <c r="D36" s="40"/>
      <c r="E36" s="40">
        <v>0.32</v>
      </c>
      <c r="F36" s="40"/>
      <c r="G36" s="296">
        <f>0.4/1.18</f>
        <v>0.33898305084745767</v>
      </c>
      <c r="H36" s="339"/>
      <c r="I36" s="40"/>
      <c r="J36" s="40"/>
      <c r="K36" s="302" t="s">
        <v>241</v>
      </c>
      <c r="L36" s="340"/>
      <c r="M36" s="320"/>
      <c r="N36" s="296"/>
      <c r="O36" s="296">
        <v>0.33900000000000002</v>
      </c>
      <c r="P36" s="296"/>
      <c r="Q36" s="296">
        <f t="shared" si="16"/>
        <v>0.33900000000000002</v>
      </c>
    </row>
    <row r="37" spans="1:17" ht="26.25" x14ac:dyDescent="0.25">
      <c r="A37" s="222" t="s">
        <v>207</v>
      </c>
      <c r="B37" s="117" t="s">
        <v>206</v>
      </c>
      <c r="C37" s="40">
        <v>0.8</v>
      </c>
      <c r="D37" s="40"/>
      <c r="E37" s="40">
        <v>0.8</v>
      </c>
      <c r="F37" s="40"/>
      <c r="G37" s="296">
        <f>0.8/1.18</f>
        <v>0.67796610169491534</v>
      </c>
      <c r="H37" s="339"/>
      <c r="I37" s="40"/>
      <c r="J37" s="40"/>
      <c r="K37" s="302" t="s">
        <v>242</v>
      </c>
      <c r="L37" s="340"/>
      <c r="M37" s="320"/>
      <c r="N37" s="296"/>
      <c r="O37" s="296">
        <v>0.67800000000000005</v>
      </c>
      <c r="P37" s="296"/>
      <c r="Q37" s="296">
        <f t="shared" si="16"/>
        <v>0.67800000000000005</v>
      </c>
    </row>
    <row r="38" spans="1:17" ht="26.25" x14ac:dyDescent="0.25">
      <c r="A38" s="222" t="s">
        <v>209</v>
      </c>
      <c r="B38" s="117" t="s">
        <v>208</v>
      </c>
      <c r="C38" s="40">
        <v>0.4</v>
      </c>
      <c r="D38" s="40"/>
      <c r="E38" s="40">
        <v>0.25</v>
      </c>
      <c r="F38" s="40"/>
      <c r="G38" s="296">
        <f>0.4/1.18</f>
        <v>0.33898305084745767</v>
      </c>
      <c r="H38" s="339"/>
      <c r="I38" s="40"/>
      <c r="J38" s="40"/>
      <c r="K38" s="302" t="s">
        <v>241</v>
      </c>
      <c r="L38" s="340"/>
      <c r="M38" s="320"/>
      <c r="N38" s="296"/>
      <c r="O38" s="296">
        <v>0.33900000000000002</v>
      </c>
      <c r="P38" s="296"/>
      <c r="Q38" s="296">
        <f t="shared" si="16"/>
        <v>0.33900000000000002</v>
      </c>
    </row>
    <row r="39" spans="1:17" ht="35.25" customHeight="1" x14ac:dyDescent="0.25">
      <c r="A39" s="55" t="s">
        <v>99</v>
      </c>
      <c r="B39" s="47" t="s">
        <v>154</v>
      </c>
      <c r="C39" s="48">
        <f>SUM(C40:C45)</f>
        <v>3.7199999999999998</v>
      </c>
      <c r="D39" s="48">
        <f>SUM(D40:D45)</f>
        <v>0</v>
      </c>
      <c r="E39" s="48">
        <f>SUM(E40:E45)</f>
        <v>3.7199999999999998</v>
      </c>
      <c r="F39" s="48">
        <f>SUM(F40:F45)</f>
        <v>0</v>
      </c>
      <c r="G39" s="295">
        <f t="shared" ref="G39" si="17">SUM(G40:G45)</f>
        <v>5.1367118644067808</v>
      </c>
      <c r="H39" s="341"/>
      <c r="I39" s="48"/>
      <c r="J39" s="48"/>
      <c r="K39" s="48"/>
      <c r="L39" s="338"/>
      <c r="M39" s="319">
        <f t="shared" ref="M39" si="18">SUM(M40:M45)</f>
        <v>3.2629999999999999</v>
      </c>
      <c r="N39" s="295">
        <f t="shared" ref="N39:Q39" si="19">SUM(N40:N45)</f>
        <v>1.8740000000000001</v>
      </c>
      <c r="O39" s="295">
        <f t="shared" si="19"/>
        <v>0</v>
      </c>
      <c r="P39" s="295">
        <f t="shared" si="19"/>
        <v>0</v>
      </c>
      <c r="Q39" s="295">
        <f t="shared" si="19"/>
        <v>5.1370000000000005</v>
      </c>
    </row>
    <row r="40" spans="1:17" ht="65.25" customHeight="1" x14ac:dyDescent="0.25">
      <c r="A40" s="198" t="s">
        <v>155</v>
      </c>
      <c r="B40" s="125" t="s">
        <v>380</v>
      </c>
      <c r="C40" s="40"/>
      <c r="D40" s="40"/>
      <c r="E40" s="40"/>
      <c r="F40" s="40"/>
      <c r="G40" s="296">
        <f>3.85/1.18</f>
        <v>3.2627118644067798</v>
      </c>
      <c r="H40" s="173" t="s">
        <v>216</v>
      </c>
      <c r="I40" s="40"/>
      <c r="J40" s="40"/>
      <c r="K40" s="40"/>
      <c r="L40" s="340"/>
      <c r="M40" s="320">
        <v>3.2629999999999999</v>
      </c>
      <c r="N40" s="296"/>
      <c r="O40" s="296"/>
      <c r="P40" s="296"/>
      <c r="Q40" s="296">
        <f>M40+N40+O40+P40</f>
        <v>3.2629999999999999</v>
      </c>
    </row>
    <row r="41" spans="1:17" ht="35.25" customHeight="1" x14ac:dyDescent="0.25">
      <c r="A41" s="112" t="s">
        <v>156</v>
      </c>
      <c r="B41" s="125" t="s">
        <v>370</v>
      </c>
      <c r="C41" s="40">
        <v>0.4</v>
      </c>
      <c r="D41" s="40"/>
      <c r="E41" s="40">
        <v>0.4</v>
      </c>
      <c r="F41" s="40"/>
      <c r="G41" s="296">
        <v>0.184</v>
      </c>
      <c r="H41" s="339"/>
      <c r="I41" s="40"/>
      <c r="J41" s="173" t="s">
        <v>377</v>
      </c>
      <c r="K41" s="40"/>
      <c r="L41" s="340"/>
      <c r="M41" s="320"/>
      <c r="N41" s="296">
        <v>0.184</v>
      </c>
      <c r="O41" s="296"/>
      <c r="P41" s="296"/>
      <c r="Q41" s="296">
        <f>M41+N41+O41+P41</f>
        <v>0.184</v>
      </c>
    </row>
    <row r="42" spans="1:17" ht="35.25" customHeight="1" x14ac:dyDescent="0.25">
      <c r="A42" s="112" t="s">
        <v>157</v>
      </c>
      <c r="B42" s="125" t="s">
        <v>369</v>
      </c>
      <c r="C42" s="40">
        <v>0.4</v>
      </c>
      <c r="D42" s="40"/>
      <c r="E42" s="40">
        <v>0.4</v>
      </c>
      <c r="F42" s="40"/>
      <c r="G42" s="296">
        <v>0.184</v>
      </c>
      <c r="H42" s="339"/>
      <c r="I42" s="40"/>
      <c r="J42" s="173" t="s">
        <v>377</v>
      </c>
      <c r="K42" s="40"/>
      <c r="L42" s="340"/>
      <c r="M42" s="320"/>
      <c r="N42" s="296">
        <v>0.184</v>
      </c>
      <c r="O42" s="296"/>
      <c r="P42" s="296"/>
      <c r="Q42" s="296">
        <f t="shared" ref="Q42:Q45" si="20">M42+N42+O42+P42</f>
        <v>0.184</v>
      </c>
    </row>
    <row r="43" spans="1:17" ht="35.25" customHeight="1" x14ac:dyDescent="0.25">
      <c r="A43" s="112" t="s">
        <v>368</v>
      </c>
      <c r="B43" s="125" t="s">
        <v>371</v>
      </c>
      <c r="C43" s="40">
        <v>0.4</v>
      </c>
      <c r="D43" s="40"/>
      <c r="E43" s="40">
        <v>0.4</v>
      </c>
      <c r="F43" s="40"/>
      <c r="G43" s="296">
        <v>0.184</v>
      </c>
      <c r="H43" s="339"/>
      <c r="I43" s="40"/>
      <c r="J43" s="173" t="s">
        <v>377</v>
      </c>
      <c r="K43" s="40"/>
      <c r="L43" s="340"/>
      <c r="M43" s="320"/>
      <c r="N43" s="296">
        <v>0.184</v>
      </c>
      <c r="O43" s="296"/>
      <c r="P43" s="296"/>
      <c r="Q43" s="296">
        <f t="shared" si="20"/>
        <v>0.184</v>
      </c>
    </row>
    <row r="44" spans="1:17" ht="35.25" customHeight="1" x14ac:dyDescent="0.25">
      <c r="A44" s="112" t="s">
        <v>372</v>
      </c>
      <c r="B44" s="125" t="s">
        <v>374</v>
      </c>
      <c r="C44" s="40">
        <f>0.63*2</f>
        <v>1.26</v>
      </c>
      <c r="D44" s="40"/>
      <c r="E44" s="40">
        <f>0.63*2</f>
        <v>1.26</v>
      </c>
      <c r="F44" s="40"/>
      <c r="G44" s="296">
        <v>0.66100000000000003</v>
      </c>
      <c r="H44" s="339"/>
      <c r="I44" s="40"/>
      <c r="J44" s="173" t="s">
        <v>378</v>
      </c>
      <c r="K44" s="40"/>
      <c r="L44" s="340"/>
      <c r="M44" s="320"/>
      <c r="N44" s="296">
        <v>0.66100000000000003</v>
      </c>
      <c r="O44" s="296"/>
      <c r="P44" s="296"/>
      <c r="Q44" s="296">
        <f t="shared" si="20"/>
        <v>0.66100000000000003</v>
      </c>
    </row>
    <row r="45" spans="1:17" ht="35.25" customHeight="1" x14ac:dyDescent="0.25">
      <c r="A45" s="112" t="s">
        <v>373</v>
      </c>
      <c r="B45" s="125" t="s">
        <v>375</v>
      </c>
      <c r="C45" s="40">
        <f>0.63*2</f>
        <v>1.26</v>
      </c>
      <c r="D45" s="40"/>
      <c r="E45" s="40">
        <f>0.63*2</f>
        <v>1.26</v>
      </c>
      <c r="F45" s="40"/>
      <c r="G45" s="296">
        <v>0.66100000000000003</v>
      </c>
      <c r="H45" s="339"/>
      <c r="I45" s="40"/>
      <c r="J45" s="173" t="s">
        <v>376</v>
      </c>
      <c r="K45" s="40"/>
      <c r="L45" s="340"/>
      <c r="M45" s="320"/>
      <c r="N45" s="296">
        <v>0.66100000000000003</v>
      </c>
      <c r="O45" s="296"/>
      <c r="P45" s="296"/>
      <c r="Q45" s="296">
        <f t="shared" si="20"/>
        <v>0.66100000000000003</v>
      </c>
    </row>
    <row r="46" spans="1:17" x14ac:dyDescent="0.25">
      <c r="A46" s="217" t="s">
        <v>102</v>
      </c>
      <c r="B46" s="218" t="s">
        <v>29</v>
      </c>
      <c r="C46" s="51" t="s">
        <v>164</v>
      </c>
      <c r="D46" s="51" t="s">
        <v>164</v>
      </c>
      <c r="E46" s="51" t="s">
        <v>164</v>
      </c>
      <c r="F46" s="51" t="s">
        <v>164</v>
      </c>
      <c r="G46" s="297">
        <f>G47+G58</f>
        <v>9.4889830508474589</v>
      </c>
      <c r="H46" s="342"/>
      <c r="I46" s="51"/>
      <c r="J46" s="51"/>
      <c r="K46" s="51"/>
      <c r="L46" s="343"/>
      <c r="M46" s="321">
        <f>M47+M58</f>
        <v>0.74237288135593227</v>
      </c>
      <c r="N46" s="297">
        <f>N47+N58</f>
        <v>5.9618644067796609</v>
      </c>
      <c r="O46" s="297">
        <f>O47+O58</f>
        <v>2.7847457627118648</v>
      </c>
      <c r="P46" s="297">
        <f>P47+P58</f>
        <v>0</v>
      </c>
      <c r="Q46" s="297">
        <f>Q47+Q58</f>
        <v>9.4889830508474589</v>
      </c>
    </row>
    <row r="47" spans="1:17" x14ac:dyDescent="0.25">
      <c r="A47" s="219" t="s">
        <v>101</v>
      </c>
      <c r="B47" s="220" t="s">
        <v>30</v>
      </c>
      <c r="C47" s="221" t="s">
        <v>164</v>
      </c>
      <c r="D47" s="221" t="s">
        <v>164</v>
      </c>
      <c r="E47" s="221" t="s">
        <v>164</v>
      </c>
      <c r="F47" s="221" t="s">
        <v>164</v>
      </c>
      <c r="G47" s="298">
        <f>G48+G54</f>
        <v>1.4322033898305084</v>
      </c>
      <c r="H47" s="344"/>
      <c r="I47" s="221"/>
      <c r="J47" s="221"/>
      <c r="K47" s="221"/>
      <c r="L47" s="345"/>
      <c r="M47" s="322">
        <f>M48+M54</f>
        <v>0.74237288135593227</v>
      </c>
      <c r="N47" s="298">
        <f>N48+N54</f>
        <v>0.26610169491525426</v>
      </c>
      <c r="O47" s="298">
        <f>O48+O54</f>
        <v>0.42372881355932207</v>
      </c>
      <c r="P47" s="298">
        <f>P48+P54</f>
        <v>0</v>
      </c>
      <c r="Q47" s="298">
        <f>Q48+Q54</f>
        <v>1.4322033898305084</v>
      </c>
    </row>
    <row r="48" spans="1:17" x14ac:dyDescent="0.25">
      <c r="A48" s="55" t="s">
        <v>158</v>
      </c>
      <c r="B48" s="47" t="s">
        <v>150</v>
      </c>
      <c r="C48" s="48" t="s">
        <v>164</v>
      </c>
      <c r="D48" s="48" t="s">
        <v>164</v>
      </c>
      <c r="E48" s="48" t="s">
        <v>164</v>
      </c>
      <c r="F48" s="48" t="s">
        <v>164</v>
      </c>
      <c r="G48" s="295">
        <f>SUM(G49:G53)</f>
        <v>0.78813559322033888</v>
      </c>
      <c r="H48" s="341"/>
      <c r="I48" s="48"/>
      <c r="J48" s="48"/>
      <c r="K48" s="48"/>
      <c r="L48" s="338"/>
      <c r="M48" s="319">
        <f>SUM(M49:M53)</f>
        <v>9.8305084745762716E-2</v>
      </c>
      <c r="N48" s="295">
        <f>SUM(N49:N53)</f>
        <v>0.26610169491525426</v>
      </c>
      <c r="O48" s="295">
        <f>SUM(O49:O53)</f>
        <v>0.42372881355932207</v>
      </c>
      <c r="P48" s="295">
        <f>SUM(P49:P53)</f>
        <v>0</v>
      </c>
      <c r="Q48" s="295">
        <f>SUM(Q49:Q53)</f>
        <v>0.78813559322033888</v>
      </c>
    </row>
    <row r="49" spans="1:17" ht="22.5" x14ac:dyDescent="0.25">
      <c r="A49" s="199" t="s">
        <v>159</v>
      </c>
      <c r="B49" s="43" t="s">
        <v>186</v>
      </c>
      <c r="C49" s="35" t="s">
        <v>164</v>
      </c>
      <c r="D49" s="35" t="s">
        <v>164</v>
      </c>
      <c r="E49" s="35" t="s">
        <v>164</v>
      </c>
      <c r="F49" s="35" t="s">
        <v>164</v>
      </c>
      <c r="G49" s="296">
        <f>0.5/1.18</f>
        <v>0.42372881355932207</v>
      </c>
      <c r="H49" s="346"/>
      <c r="I49" s="35"/>
      <c r="J49" s="35" t="s">
        <v>383</v>
      </c>
      <c r="K49" s="35"/>
      <c r="L49" s="340"/>
      <c r="M49" s="320"/>
      <c r="N49" s="296"/>
      <c r="O49" s="296">
        <f>0.5/1.18</f>
        <v>0.42372881355932207</v>
      </c>
      <c r="P49" s="296"/>
      <c r="Q49" s="296">
        <f>M49+N49+O49+P49</f>
        <v>0.42372881355932207</v>
      </c>
    </row>
    <row r="50" spans="1:17" x14ac:dyDescent="0.25">
      <c r="A50" s="199" t="s">
        <v>160</v>
      </c>
      <c r="B50" s="44" t="s">
        <v>187</v>
      </c>
      <c r="C50" s="35" t="s">
        <v>164</v>
      </c>
      <c r="D50" s="35" t="s">
        <v>164</v>
      </c>
      <c r="E50" s="35" t="s">
        <v>164</v>
      </c>
      <c r="F50" s="35" t="s">
        <v>164</v>
      </c>
      <c r="G50" s="296">
        <f>0.116/1.18</f>
        <v>9.8305084745762716E-2</v>
      </c>
      <c r="H50" s="346" t="s">
        <v>384</v>
      </c>
      <c r="I50" s="35"/>
      <c r="J50" s="35"/>
      <c r="K50" s="35"/>
      <c r="L50" s="340"/>
      <c r="M50" s="320">
        <f>0.116/1.18</f>
        <v>9.8305084745762716E-2</v>
      </c>
      <c r="N50" s="296"/>
      <c r="O50" s="296"/>
      <c r="P50" s="296"/>
      <c r="Q50" s="296">
        <f>M50+N50+O50+P50</f>
        <v>9.8305084745762716E-2</v>
      </c>
    </row>
    <row r="51" spans="1:17" ht="22.5" x14ac:dyDescent="0.25">
      <c r="A51" s="199" t="s">
        <v>161</v>
      </c>
      <c r="B51" s="44" t="s">
        <v>188</v>
      </c>
      <c r="C51" s="35" t="s">
        <v>164</v>
      </c>
      <c r="D51" s="35" t="s">
        <v>164</v>
      </c>
      <c r="E51" s="35" t="s">
        <v>164</v>
      </c>
      <c r="F51" s="35" t="s">
        <v>164</v>
      </c>
      <c r="G51" s="296">
        <f>0.16/1.18</f>
        <v>0.13559322033898305</v>
      </c>
      <c r="H51" s="346"/>
      <c r="I51" s="35" t="s">
        <v>385</v>
      </c>
      <c r="J51" s="35"/>
      <c r="K51" s="35"/>
      <c r="L51" s="340"/>
      <c r="M51" s="320"/>
      <c r="N51" s="296">
        <f>0.16/1.18</f>
        <v>0.13559322033898305</v>
      </c>
      <c r="O51" s="296"/>
      <c r="P51" s="296"/>
      <c r="Q51" s="296">
        <f>M51+N51+O51+P51</f>
        <v>0.13559322033898305</v>
      </c>
    </row>
    <row r="52" spans="1:17" x14ac:dyDescent="0.25">
      <c r="A52" s="199" t="s">
        <v>162</v>
      </c>
      <c r="B52" s="44" t="s">
        <v>192</v>
      </c>
      <c r="C52" s="35" t="s">
        <v>164</v>
      </c>
      <c r="D52" s="35" t="s">
        <v>164</v>
      </c>
      <c r="E52" s="35" t="s">
        <v>164</v>
      </c>
      <c r="F52" s="35" t="s">
        <v>164</v>
      </c>
      <c r="G52" s="296">
        <f>0.07/1.18</f>
        <v>5.9322033898305093E-2</v>
      </c>
      <c r="H52" s="346"/>
      <c r="I52" s="35" t="s">
        <v>384</v>
      </c>
      <c r="J52" s="35"/>
      <c r="K52" s="35"/>
      <c r="L52" s="340"/>
      <c r="M52" s="320"/>
      <c r="N52" s="296">
        <f>0.07/1.18</f>
        <v>5.9322033898305093E-2</v>
      </c>
      <c r="O52" s="296"/>
      <c r="P52" s="296"/>
      <c r="Q52" s="296">
        <f>M52+N52+O52+P52</f>
        <v>5.9322033898305093E-2</v>
      </c>
    </row>
    <row r="53" spans="1:17" x14ac:dyDescent="0.25">
      <c r="A53" s="199" t="s">
        <v>163</v>
      </c>
      <c r="B53" s="44" t="s">
        <v>193</v>
      </c>
      <c r="C53" s="35" t="s">
        <v>164</v>
      </c>
      <c r="D53" s="35" t="s">
        <v>164</v>
      </c>
      <c r="E53" s="35" t="s">
        <v>164</v>
      </c>
      <c r="F53" s="35" t="s">
        <v>164</v>
      </c>
      <c r="G53" s="296">
        <f>0.084/1.18</f>
        <v>7.1186440677966104E-2</v>
      </c>
      <c r="H53" s="346"/>
      <c r="I53" s="35" t="s">
        <v>384</v>
      </c>
      <c r="J53" s="35"/>
      <c r="K53" s="35"/>
      <c r="L53" s="340"/>
      <c r="M53" s="320"/>
      <c r="N53" s="296">
        <f>0.084/1.18</f>
        <v>7.1186440677966104E-2</v>
      </c>
      <c r="O53" s="296"/>
      <c r="P53" s="296"/>
      <c r="Q53" s="296">
        <f>M53+N53+O53+P53</f>
        <v>7.1186440677966104E-2</v>
      </c>
    </row>
    <row r="54" spans="1:17" ht="18.75" customHeight="1" x14ac:dyDescent="0.25">
      <c r="A54" s="56" t="s">
        <v>97</v>
      </c>
      <c r="B54" s="50" t="s">
        <v>154</v>
      </c>
      <c r="C54" s="51" t="s">
        <v>164</v>
      </c>
      <c r="D54" s="51" t="s">
        <v>164</v>
      </c>
      <c r="E54" s="51" t="s">
        <v>164</v>
      </c>
      <c r="F54" s="51" t="s">
        <v>164</v>
      </c>
      <c r="G54" s="297">
        <f>SUM(G55:G57)</f>
        <v>0.64406779661016955</v>
      </c>
      <c r="H54" s="342"/>
      <c r="I54" s="51"/>
      <c r="J54" s="51"/>
      <c r="K54" s="51"/>
      <c r="L54" s="343"/>
      <c r="M54" s="321">
        <f>SUM(M55:M57)</f>
        <v>0.64406779661016955</v>
      </c>
      <c r="N54" s="297">
        <f>SUM(N55:N57)</f>
        <v>0</v>
      </c>
      <c r="O54" s="297">
        <f>SUM(O55:O57)</f>
        <v>0</v>
      </c>
      <c r="P54" s="297">
        <f>SUM(P55:P57)</f>
        <v>0</v>
      </c>
      <c r="Q54" s="297">
        <f>SUM(Q55:Q57)</f>
        <v>0.64406779661016955</v>
      </c>
    </row>
    <row r="55" spans="1:17" ht="21.6" customHeight="1" x14ac:dyDescent="0.25">
      <c r="A55" s="199" t="s">
        <v>165</v>
      </c>
      <c r="B55" s="41" t="s">
        <v>189</v>
      </c>
      <c r="C55" s="35" t="s">
        <v>164</v>
      </c>
      <c r="D55" s="35" t="s">
        <v>164</v>
      </c>
      <c r="E55" s="35" t="s">
        <v>164</v>
      </c>
      <c r="F55" s="35" t="s">
        <v>164</v>
      </c>
      <c r="G55" s="296">
        <f>0.16/1.18</f>
        <v>0.13559322033898305</v>
      </c>
      <c r="H55" s="346" t="s">
        <v>384</v>
      </c>
      <c r="I55" s="35"/>
      <c r="J55" s="35"/>
      <c r="K55" s="35"/>
      <c r="L55" s="340"/>
      <c r="M55" s="320">
        <f>0.16/1.18</f>
        <v>0.13559322033898305</v>
      </c>
      <c r="N55" s="296"/>
      <c r="O55" s="296"/>
      <c r="P55" s="296"/>
      <c r="Q55" s="296">
        <f>M55+N55+O55+P55</f>
        <v>0.13559322033898305</v>
      </c>
    </row>
    <row r="56" spans="1:17" ht="22.5" x14ac:dyDescent="0.25">
      <c r="A56" s="199" t="s">
        <v>166</v>
      </c>
      <c r="B56" s="41" t="s">
        <v>190</v>
      </c>
      <c r="C56" s="35" t="s">
        <v>164</v>
      </c>
      <c r="D56" s="35" t="s">
        <v>164</v>
      </c>
      <c r="E56" s="35" t="s">
        <v>164</v>
      </c>
      <c r="F56" s="35" t="s">
        <v>164</v>
      </c>
      <c r="G56" s="296">
        <f>0.16/1.18</f>
        <v>0.13559322033898305</v>
      </c>
      <c r="H56" s="346" t="s">
        <v>384</v>
      </c>
      <c r="I56" s="35"/>
      <c r="J56" s="35"/>
      <c r="K56" s="35"/>
      <c r="L56" s="340"/>
      <c r="M56" s="320">
        <f>0.16/1.18</f>
        <v>0.13559322033898305</v>
      </c>
      <c r="N56" s="296"/>
      <c r="O56" s="296"/>
      <c r="P56" s="296"/>
      <c r="Q56" s="296">
        <f>M56+N56+O56+P56</f>
        <v>0.13559322033898305</v>
      </c>
    </row>
    <row r="57" spans="1:17" ht="22.5" x14ac:dyDescent="0.25">
      <c r="A57" s="199" t="s">
        <v>167</v>
      </c>
      <c r="B57" s="41" t="s">
        <v>191</v>
      </c>
      <c r="C57" s="35" t="s">
        <v>164</v>
      </c>
      <c r="D57" s="35" t="s">
        <v>164</v>
      </c>
      <c r="E57" s="35" t="s">
        <v>164</v>
      </c>
      <c r="F57" s="35" t="s">
        <v>164</v>
      </c>
      <c r="G57" s="296">
        <f>0.44/1.18</f>
        <v>0.3728813559322034</v>
      </c>
      <c r="H57" s="346" t="s">
        <v>384</v>
      </c>
      <c r="I57" s="35"/>
      <c r="J57" s="35"/>
      <c r="K57" s="35"/>
      <c r="L57" s="340"/>
      <c r="M57" s="320">
        <f>0.44/1.18</f>
        <v>0.3728813559322034</v>
      </c>
      <c r="N57" s="296"/>
      <c r="O57" s="296"/>
      <c r="P57" s="296"/>
      <c r="Q57" s="296">
        <f>M57+N57+O57+P57</f>
        <v>0.3728813559322034</v>
      </c>
    </row>
    <row r="58" spans="1:17" ht="22.9" customHeight="1" x14ac:dyDescent="0.25">
      <c r="A58" s="217" t="s">
        <v>100</v>
      </c>
      <c r="B58" s="218" t="s">
        <v>31</v>
      </c>
      <c r="C58" s="51" t="s">
        <v>164</v>
      </c>
      <c r="D58" s="51" t="s">
        <v>164</v>
      </c>
      <c r="E58" s="51" t="s">
        <v>164</v>
      </c>
      <c r="F58" s="51" t="s">
        <v>164</v>
      </c>
      <c r="G58" s="297">
        <f>G59+G61</f>
        <v>8.0567796610169502</v>
      </c>
      <c r="H58" s="342"/>
      <c r="I58" s="51"/>
      <c r="J58" s="51"/>
      <c r="K58" s="51"/>
      <c r="L58" s="343"/>
      <c r="M58" s="321">
        <f>M59+M61</f>
        <v>0</v>
      </c>
      <c r="N58" s="297">
        <f>N59+N61</f>
        <v>5.6957627118644067</v>
      </c>
      <c r="O58" s="297">
        <f>O59+O61</f>
        <v>2.3610169491525426</v>
      </c>
      <c r="P58" s="297">
        <f>P59+P61</f>
        <v>0</v>
      </c>
      <c r="Q58" s="297">
        <f>Q59+Q61</f>
        <v>8.0567796610169502</v>
      </c>
    </row>
    <row r="59" spans="1:17" ht="21.75" customHeight="1" x14ac:dyDescent="0.25">
      <c r="A59" s="55" t="s">
        <v>168</v>
      </c>
      <c r="B59" s="47" t="s">
        <v>150</v>
      </c>
      <c r="C59" s="48" t="s">
        <v>164</v>
      </c>
      <c r="D59" s="48" t="s">
        <v>164</v>
      </c>
      <c r="E59" s="48" t="s">
        <v>164</v>
      </c>
      <c r="F59" s="48" t="s">
        <v>164</v>
      </c>
      <c r="G59" s="295">
        <f>G60</f>
        <v>0.5711864406779662</v>
      </c>
      <c r="H59" s="341"/>
      <c r="I59" s="48"/>
      <c r="J59" s="48"/>
      <c r="K59" s="48"/>
      <c r="L59" s="338"/>
      <c r="M59" s="319">
        <f>M60</f>
        <v>0</v>
      </c>
      <c r="N59" s="295">
        <f t="shared" ref="N59:Q59" si="21">N60</f>
        <v>0</v>
      </c>
      <c r="O59" s="295">
        <f t="shared" si="21"/>
        <v>0.5711864406779662</v>
      </c>
      <c r="P59" s="295">
        <f t="shared" si="21"/>
        <v>0</v>
      </c>
      <c r="Q59" s="295">
        <f t="shared" si="21"/>
        <v>0.5711864406779662</v>
      </c>
    </row>
    <row r="60" spans="1:17" x14ac:dyDescent="0.25">
      <c r="A60" s="198" t="s">
        <v>169</v>
      </c>
      <c r="B60" s="125" t="s">
        <v>353</v>
      </c>
      <c r="C60" s="35" t="s">
        <v>164</v>
      </c>
      <c r="D60" s="35" t="s">
        <v>164</v>
      </c>
      <c r="E60" s="35" t="s">
        <v>164</v>
      </c>
      <c r="F60" s="35" t="s">
        <v>164</v>
      </c>
      <c r="G60" s="296">
        <f>0.674/1.18</f>
        <v>0.5711864406779662</v>
      </c>
      <c r="H60" s="346"/>
      <c r="I60" s="35"/>
      <c r="J60" s="35" t="s">
        <v>381</v>
      </c>
      <c r="K60" s="35"/>
      <c r="L60" s="340"/>
      <c r="M60" s="320"/>
      <c r="N60" s="296"/>
      <c r="O60" s="296">
        <f>0.674/1.18</f>
        <v>0.5711864406779662</v>
      </c>
      <c r="P60" s="296"/>
      <c r="Q60" s="296">
        <f>M60+N60+O60+P60</f>
        <v>0.5711864406779662</v>
      </c>
    </row>
    <row r="61" spans="1:17" x14ac:dyDescent="0.25">
      <c r="A61" s="56" t="s">
        <v>170</v>
      </c>
      <c r="B61" s="120" t="s">
        <v>154</v>
      </c>
      <c r="C61" s="51" t="s">
        <v>164</v>
      </c>
      <c r="D61" s="51" t="s">
        <v>164</v>
      </c>
      <c r="E61" s="51" t="s">
        <v>164</v>
      </c>
      <c r="F61" s="51" t="s">
        <v>164</v>
      </c>
      <c r="G61" s="297">
        <f>G62+G63</f>
        <v>7.4855932203389832</v>
      </c>
      <c r="H61" s="342"/>
      <c r="I61" s="51"/>
      <c r="J61" s="51"/>
      <c r="K61" s="51"/>
      <c r="L61" s="343"/>
      <c r="M61" s="321">
        <f>M62+M63</f>
        <v>0</v>
      </c>
      <c r="N61" s="297">
        <f>N62+N63</f>
        <v>5.6957627118644067</v>
      </c>
      <c r="O61" s="297">
        <f>O62+O63</f>
        <v>1.7898305084745765</v>
      </c>
      <c r="P61" s="297">
        <f>P62+P63</f>
        <v>0</v>
      </c>
      <c r="Q61" s="297">
        <f>Q62+Q63</f>
        <v>7.4855932203389832</v>
      </c>
    </row>
    <row r="62" spans="1:17" x14ac:dyDescent="0.25">
      <c r="A62" s="198" t="s">
        <v>171</v>
      </c>
      <c r="B62" s="125" t="s">
        <v>354</v>
      </c>
      <c r="C62" s="35" t="s">
        <v>164</v>
      </c>
      <c r="D62" s="35" t="s">
        <v>164</v>
      </c>
      <c r="E62" s="35" t="s">
        <v>164</v>
      </c>
      <c r="F62" s="35" t="s">
        <v>164</v>
      </c>
      <c r="G62" s="296">
        <f>3.52/5*3/1.18</f>
        <v>1.7898305084745765</v>
      </c>
      <c r="H62" s="346"/>
      <c r="I62" s="35"/>
      <c r="J62" s="35" t="s">
        <v>382</v>
      </c>
      <c r="K62" s="35"/>
      <c r="L62" s="340"/>
      <c r="M62" s="320"/>
      <c r="N62" s="296"/>
      <c r="O62" s="296">
        <f>3.52/5*3/1.18</f>
        <v>1.7898305084745765</v>
      </c>
      <c r="P62" s="296"/>
      <c r="Q62" s="296">
        <f>M62+N62+O62+P62</f>
        <v>1.7898305084745765</v>
      </c>
    </row>
    <row r="63" spans="1:17" x14ac:dyDescent="0.25">
      <c r="A63" s="305" t="s">
        <v>351</v>
      </c>
      <c r="B63" s="125" t="s">
        <v>352</v>
      </c>
      <c r="C63" s="35" t="s">
        <v>164</v>
      </c>
      <c r="D63" s="35" t="s">
        <v>164</v>
      </c>
      <c r="E63" s="35" t="s">
        <v>164</v>
      </c>
      <c r="F63" s="35" t="s">
        <v>164</v>
      </c>
      <c r="G63" s="307">
        <f>6.721/1.18</f>
        <v>5.6957627118644067</v>
      </c>
      <c r="H63" s="347"/>
      <c r="I63" s="306" t="s">
        <v>381</v>
      </c>
      <c r="J63" s="306"/>
      <c r="K63" s="306"/>
      <c r="L63" s="348"/>
      <c r="M63" s="323"/>
      <c r="N63" s="307">
        <f>6.721/1.18</f>
        <v>5.6957627118644067</v>
      </c>
      <c r="O63" s="307"/>
      <c r="P63" s="307"/>
      <c r="Q63" s="307">
        <f>M63+N63+O63+P63</f>
        <v>5.6957627118644067</v>
      </c>
    </row>
    <row r="64" spans="1:17" ht="15.75" thickBot="1" x14ac:dyDescent="0.3">
      <c r="A64" s="404" t="s">
        <v>43</v>
      </c>
      <c r="B64" s="405"/>
      <c r="C64" s="200"/>
      <c r="D64" s="200"/>
      <c r="E64" s="200"/>
      <c r="F64" s="200"/>
      <c r="G64" s="299"/>
      <c r="H64" s="349"/>
      <c r="I64" s="200"/>
      <c r="J64" s="200"/>
      <c r="K64" s="200"/>
      <c r="L64" s="350"/>
      <c r="M64" s="324"/>
      <c r="N64" s="299"/>
      <c r="O64" s="299"/>
      <c r="P64" s="299"/>
      <c r="Q64" s="299"/>
    </row>
    <row r="65" spans="1:9" ht="57.75" customHeight="1" x14ac:dyDescent="0.25">
      <c r="A65" s="1"/>
      <c r="B65" s="390" t="s">
        <v>246</v>
      </c>
      <c r="C65" s="390"/>
      <c r="D65" s="390"/>
      <c r="E65" s="390"/>
      <c r="F65" s="390"/>
      <c r="G65" s="11"/>
      <c r="H65" s="11"/>
      <c r="I65" s="285"/>
    </row>
    <row r="66" spans="1:9" ht="57.75" customHeight="1" x14ac:dyDescent="0.25">
      <c r="A66" s="376" t="s">
        <v>226</v>
      </c>
      <c r="B66" s="376"/>
      <c r="C66" s="286"/>
      <c r="D66" s="286"/>
      <c r="E66" s="286"/>
      <c r="F66" s="286"/>
      <c r="G66" s="11"/>
      <c r="H66" s="11"/>
      <c r="I66" s="285"/>
    </row>
    <row r="67" spans="1:9" ht="36" customHeight="1" x14ac:dyDescent="0.25">
      <c r="A67" s="376" t="s">
        <v>227</v>
      </c>
      <c r="B67" s="376"/>
      <c r="C67" s="74"/>
      <c r="D67" s="74"/>
      <c r="E67" s="74"/>
      <c r="F67" s="74"/>
      <c r="G67" s="74"/>
      <c r="H67" s="74"/>
    </row>
    <row r="68" spans="1:9" ht="15" customHeight="1" x14ac:dyDescent="0.25">
      <c r="A68" s="375" t="s">
        <v>394</v>
      </c>
      <c r="B68" s="375"/>
      <c r="C68" s="74"/>
      <c r="D68" s="74"/>
      <c r="E68" s="74"/>
      <c r="F68" s="74"/>
      <c r="G68" s="74"/>
      <c r="H68" s="74"/>
    </row>
    <row r="69" spans="1:9" x14ac:dyDescent="0.25">
      <c r="A69" s="375"/>
      <c r="B69" s="375"/>
    </row>
  </sheetData>
  <mergeCells count="49">
    <mergeCell ref="Q28:Q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H15:L15"/>
    <mergeCell ref="M15:Q15"/>
    <mergeCell ref="H17:L17"/>
    <mergeCell ref="M17:Q17"/>
    <mergeCell ref="M13:Q13"/>
    <mergeCell ref="F1:G1"/>
    <mergeCell ref="F2:G2"/>
    <mergeCell ref="F3:G3"/>
    <mergeCell ref="G28:G29"/>
    <mergeCell ref="G15:G16"/>
    <mergeCell ref="E9:G9"/>
    <mergeCell ref="E10:G10"/>
    <mergeCell ref="E11:G11"/>
    <mergeCell ref="E12:G12"/>
    <mergeCell ref="E13:G13"/>
    <mergeCell ref="F28:F29"/>
    <mergeCell ref="A1:B1"/>
    <mergeCell ref="A64:B64"/>
    <mergeCell ref="C15:D15"/>
    <mergeCell ref="E15:F15"/>
    <mergeCell ref="A8:F8"/>
    <mergeCell ref="E16:F16"/>
    <mergeCell ref="A15:A17"/>
    <mergeCell ref="C16:D16"/>
    <mergeCell ref="B15:B17"/>
    <mergeCell ref="A9:B9"/>
    <mergeCell ref="A10:B10"/>
    <mergeCell ref="A11:B11"/>
    <mergeCell ref="C28:C29"/>
    <mergeCell ref="A7:F7"/>
    <mergeCell ref="A28:A29"/>
    <mergeCell ref="D28:D29"/>
    <mergeCell ref="A69:B69"/>
    <mergeCell ref="B65:F65"/>
    <mergeCell ref="A12:B12"/>
    <mergeCell ref="E28:E29"/>
    <mergeCell ref="A67:B67"/>
    <mergeCell ref="A68:B68"/>
    <mergeCell ref="A66:B66"/>
  </mergeCells>
  <phoneticPr fontId="0" type="noConversion"/>
  <pageMargins left="0.98425196850393704" right="0.39370078740157483" top="0.78740157480314965" bottom="0.59055118110236227" header="0.31496062992125984" footer="0.31496062992125984"/>
  <pageSetup paperSize="8" scale="3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7"/>
  <sheetViews>
    <sheetView view="pageBreakPreview" zoomScaleSheetLayoutView="100" workbookViewId="0">
      <selection activeCell="A67" sqref="A67:B67"/>
    </sheetView>
  </sheetViews>
  <sheetFormatPr defaultColWidth="9.140625" defaultRowHeight="15" x14ac:dyDescent="0.25"/>
  <cols>
    <col min="1" max="1" width="12.28515625" style="2" customWidth="1"/>
    <col min="2" max="2" width="64.140625" style="5" customWidth="1"/>
    <col min="3" max="3" width="11.42578125" style="1" customWidth="1"/>
    <col min="4" max="4" width="14.7109375" style="1" customWidth="1"/>
    <col min="5" max="5" width="8.140625" style="1" customWidth="1"/>
    <col min="6" max="6" width="7.7109375" style="1" customWidth="1"/>
    <col min="7" max="7" width="8.140625" style="1" customWidth="1"/>
    <col min="8" max="8" width="8.5703125" style="1" customWidth="1"/>
    <col min="9" max="9" width="10.140625" style="1" customWidth="1"/>
    <col min="10" max="10" width="10" style="1" customWidth="1"/>
    <col min="11" max="11" width="10.28515625" style="1" customWidth="1"/>
    <col min="12" max="12" width="9.140625" style="1"/>
    <col min="13" max="13" width="8.42578125" style="1" customWidth="1"/>
    <col min="14" max="14" width="8.140625" style="1" customWidth="1"/>
    <col min="15" max="15" width="10.28515625" style="1" customWidth="1"/>
    <col min="16" max="16" width="9.140625" style="1"/>
    <col min="17" max="17" width="9.85546875" style="1" customWidth="1"/>
    <col min="18" max="18" width="9.140625" style="1"/>
    <col min="19" max="19" width="33" style="1" customWidth="1"/>
    <col min="20" max="20" width="11.42578125" style="1" customWidth="1"/>
    <col min="21" max="21" width="20.7109375" style="1" customWidth="1"/>
    <col min="22" max="16384" width="9.140625" style="1"/>
  </cols>
  <sheetData>
    <row r="1" spans="1:23" ht="32.25" customHeight="1" x14ac:dyDescent="0.25">
      <c r="A1" s="433" t="s">
        <v>173</v>
      </c>
      <c r="B1" s="433"/>
      <c r="C1" s="433"/>
      <c r="D1" s="433"/>
      <c r="K1" s="34"/>
      <c r="L1" s="34"/>
      <c r="P1" s="387" t="s">
        <v>67</v>
      </c>
      <c r="Q1" s="387"/>
      <c r="R1" s="387"/>
      <c r="S1" s="387"/>
      <c r="T1" s="387"/>
      <c r="U1" s="387"/>
    </row>
    <row r="2" spans="1:23" x14ac:dyDescent="0.25">
      <c r="A2" s="34"/>
      <c r="B2" s="33"/>
      <c r="K2" s="34"/>
      <c r="L2" s="34"/>
      <c r="P2" s="387" t="s">
        <v>0</v>
      </c>
      <c r="Q2" s="387"/>
      <c r="R2" s="387"/>
      <c r="S2" s="387"/>
      <c r="T2" s="387"/>
      <c r="U2" s="387"/>
    </row>
    <row r="3" spans="1:23" x14ac:dyDescent="0.25">
      <c r="A3" s="34"/>
      <c r="B3" s="33"/>
      <c r="K3" s="34"/>
      <c r="L3" s="34"/>
      <c r="P3" s="387" t="s">
        <v>1</v>
      </c>
      <c r="Q3" s="387"/>
      <c r="R3" s="387"/>
      <c r="S3" s="387"/>
      <c r="T3" s="387"/>
      <c r="U3" s="387"/>
    </row>
    <row r="4" spans="1:23" ht="44.25" customHeight="1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W4" s="34"/>
    </row>
    <row r="5" spans="1:23" ht="36" customHeight="1" x14ac:dyDescent="0.3">
      <c r="A5" s="71"/>
      <c r="B5" s="71"/>
      <c r="C5" s="385" t="s">
        <v>68</v>
      </c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71"/>
      <c r="Q5" s="71"/>
      <c r="R5" s="71"/>
      <c r="S5" s="356"/>
      <c r="T5" s="356"/>
      <c r="U5" s="356"/>
    </row>
    <row r="6" spans="1:23" ht="18.75" customHeight="1" x14ac:dyDescent="0.25">
      <c r="A6" s="71"/>
      <c r="B6" s="71"/>
      <c r="C6" s="71"/>
      <c r="D6" s="391" t="s">
        <v>196</v>
      </c>
      <c r="E6" s="391"/>
      <c r="F6" s="391"/>
      <c r="G6" s="391"/>
      <c r="H6" s="391"/>
      <c r="I6" s="391"/>
      <c r="J6" s="391"/>
      <c r="K6" s="391"/>
      <c r="L6" s="391"/>
      <c r="M6" s="391"/>
      <c r="N6" s="71"/>
      <c r="O6" s="71"/>
      <c r="P6" s="71"/>
      <c r="Q6" s="71"/>
      <c r="R6" s="71"/>
      <c r="S6" s="357"/>
      <c r="T6" s="357"/>
      <c r="U6" s="357"/>
    </row>
    <row r="7" spans="1:23" ht="24" customHeight="1" x14ac:dyDescent="0.25">
      <c r="A7" s="356" t="s">
        <v>220</v>
      </c>
      <c r="B7" s="356"/>
      <c r="S7" s="356" t="s">
        <v>219</v>
      </c>
      <c r="T7" s="356"/>
      <c r="U7" s="356"/>
    </row>
    <row r="8" spans="1:23" ht="31.5" customHeight="1" x14ac:dyDescent="0.25">
      <c r="A8" s="357" t="s">
        <v>46</v>
      </c>
      <c r="B8" s="357"/>
      <c r="S8" s="357" t="s">
        <v>230</v>
      </c>
      <c r="T8" s="357"/>
      <c r="U8" s="357"/>
    </row>
    <row r="9" spans="1:23" ht="30" customHeight="1" x14ac:dyDescent="0.25">
      <c r="A9" s="357" t="s">
        <v>103</v>
      </c>
      <c r="B9" s="357"/>
      <c r="I9" s="384"/>
      <c r="J9" s="384"/>
      <c r="K9" s="384"/>
      <c r="L9" s="384"/>
      <c r="M9" s="384"/>
      <c r="N9" s="384"/>
      <c r="S9" s="357" t="s">
        <v>172</v>
      </c>
      <c r="T9" s="357"/>
      <c r="U9" s="357"/>
    </row>
    <row r="10" spans="1:23" ht="24.75" customHeight="1" x14ac:dyDescent="0.25">
      <c r="A10" s="357" t="s">
        <v>148</v>
      </c>
      <c r="B10" s="357"/>
      <c r="I10" s="384"/>
      <c r="J10" s="384"/>
      <c r="K10" s="384"/>
      <c r="L10" s="384"/>
      <c r="M10" s="384"/>
      <c r="N10" s="384"/>
      <c r="S10" s="357" t="s">
        <v>149</v>
      </c>
      <c r="T10" s="357"/>
      <c r="U10" s="357"/>
    </row>
    <row r="11" spans="1:23" ht="18.75" customHeight="1" x14ac:dyDescent="0.25">
      <c r="A11" s="167" t="s">
        <v>105</v>
      </c>
      <c r="B11" s="78"/>
      <c r="I11" s="384"/>
      <c r="J11" s="384"/>
      <c r="K11" s="384"/>
      <c r="L11" s="384"/>
      <c r="M11" s="384"/>
      <c r="N11" s="384"/>
      <c r="S11" s="167" t="s">
        <v>105</v>
      </c>
      <c r="T11" s="167"/>
      <c r="U11" s="167"/>
    </row>
    <row r="12" spans="1:23" ht="18.75" customHeight="1" x14ac:dyDescent="0.25">
      <c r="A12" s="1"/>
      <c r="B12" s="1"/>
      <c r="I12" s="384"/>
      <c r="J12" s="384"/>
      <c r="K12" s="384"/>
      <c r="L12" s="384"/>
      <c r="M12" s="384"/>
      <c r="N12" s="384"/>
      <c r="O12" s="384"/>
      <c r="P12" s="384"/>
      <c r="Q12" s="384"/>
      <c r="R12" s="384"/>
      <c r="S12" s="384"/>
    </row>
    <row r="13" spans="1:23" s="8" customFormat="1" ht="40.5" customHeight="1" x14ac:dyDescent="0.15">
      <c r="A13" s="434" t="s">
        <v>2</v>
      </c>
      <c r="B13" s="434" t="s">
        <v>3</v>
      </c>
      <c r="C13" s="434" t="s">
        <v>69</v>
      </c>
      <c r="D13" s="434" t="s">
        <v>70</v>
      </c>
      <c r="E13" s="434" t="s">
        <v>71</v>
      </c>
      <c r="F13" s="434"/>
      <c r="G13" s="434" t="s">
        <v>72</v>
      </c>
      <c r="H13" s="434"/>
      <c r="I13" s="434" t="s">
        <v>74</v>
      </c>
      <c r="J13" s="434"/>
      <c r="K13" s="434"/>
      <c r="L13" s="434"/>
      <c r="M13" s="434" t="s">
        <v>198</v>
      </c>
      <c r="N13" s="434" t="s">
        <v>199</v>
      </c>
      <c r="O13" s="434" t="s">
        <v>79</v>
      </c>
      <c r="P13" s="434"/>
      <c r="Q13" s="434" t="s">
        <v>80</v>
      </c>
      <c r="R13" s="434"/>
      <c r="S13" s="434" t="s">
        <v>84</v>
      </c>
      <c r="T13" s="434"/>
      <c r="U13" s="434"/>
    </row>
    <row r="14" spans="1:23" s="8" customFormat="1" ht="8.25" x14ac:dyDescent="0.15">
      <c r="A14" s="434"/>
      <c r="B14" s="434"/>
      <c r="C14" s="434"/>
      <c r="D14" s="434"/>
      <c r="E14" s="434" t="s">
        <v>57</v>
      </c>
      <c r="F14" s="434" t="s">
        <v>73</v>
      </c>
      <c r="G14" s="434" t="s">
        <v>6</v>
      </c>
      <c r="H14" s="434" t="s">
        <v>54</v>
      </c>
      <c r="I14" s="434" t="s">
        <v>75</v>
      </c>
      <c r="J14" s="434" t="s">
        <v>76</v>
      </c>
      <c r="K14" s="434" t="s">
        <v>77</v>
      </c>
      <c r="L14" s="434" t="s">
        <v>78</v>
      </c>
      <c r="M14" s="434"/>
      <c r="N14" s="434"/>
      <c r="O14" s="434" t="s">
        <v>81</v>
      </c>
      <c r="P14" s="434" t="s">
        <v>82</v>
      </c>
      <c r="Q14" s="434" t="s">
        <v>83</v>
      </c>
      <c r="R14" s="434" t="s">
        <v>82</v>
      </c>
      <c r="S14" s="434" t="s">
        <v>85</v>
      </c>
      <c r="T14" s="434" t="s">
        <v>86</v>
      </c>
      <c r="U14" s="434" t="s">
        <v>87</v>
      </c>
    </row>
    <row r="15" spans="1:23" s="8" customFormat="1" ht="140.25" customHeight="1" x14ac:dyDescent="0.15">
      <c r="A15" s="434"/>
      <c r="B15" s="434"/>
      <c r="C15" s="434"/>
      <c r="D15" s="434"/>
      <c r="E15" s="434"/>
      <c r="F15" s="434"/>
      <c r="G15" s="434"/>
      <c r="H15" s="434"/>
      <c r="I15" s="434"/>
      <c r="J15" s="434"/>
      <c r="K15" s="434"/>
      <c r="L15" s="434"/>
      <c r="M15" s="434"/>
      <c r="N15" s="434"/>
      <c r="O15" s="434"/>
      <c r="P15" s="434"/>
      <c r="Q15" s="434"/>
      <c r="R15" s="434"/>
      <c r="S15" s="434"/>
      <c r="T15" s="434"/>
      <c r="U15" s="434"/>
    </row>
    <row r="16" spans="1:23" s="8" customFormat="1" ht="21" customHeight="1" x14ac:dyDescent="0.2">
      <c r="A16" s="57"/>
      <c r="B16" s="58" t="s">
        <v>13</v>
      </c>
      <c r="C16" s="57"/>
      <c r="D16" s="57"/>
      <c r="E16" s="76">
        <f>E17+E18</f>
        <v>6.1199999999999992</v>
      </c>
      <c r="F16" s="76">
        <f>F17+F18</f>
        <v>3.2</v>
      </c>
      <c r="G16" s="46"/>
      <c r="H16" s="46"/>
      <c r="I16" s="57" t="s">
        <v>164</v>
      </c>
      <c r="J16" s="57" t="s">
        <v>164</v>
      </c>
      <c r="K16" s="57" t="s">
        <v>164</v>
      </c>
      <c r="L16" s="57" t="s">
        <v>164</v>
      </c>
      <c r="M16" s="57" t="s">
        <v>164</v>
      </c>
      <c r="N16" s="57" t="s">
        <v>164</v>
      </c>
      <c r="O16" s="76">
        <f t="shared" ref="O16:R16" si="0">O17+O18</f>
        <v>37.588000000000001</v>
      </c>
      <c r="P16" s="76">
        <f t="shared" si="0"/>
        <v>37.588000000000001</v>
      </c>
      <c r="Q16" s="76">
        <f t="shared" si="0"/>
        <v>37.588000000000001</v>
      </c>
      <c r="R16" s="76">
        <f t="shared" si="0"/>
        <v>37.588000000000001</v>
      </c>
      <c r="S16" s="57"/>
      <c r="T16" s="57"/>
      <c r="U16" s="57"/>
    </row>
    <row r="17" spans="1:24" s="8" customFormat="1" ht="27" customHeight="1" x14ac:dyDescent="0.2">
      <c r="A17" s="57"/>
      <c r="B17" s="60" t="s">
        <v>174</v>
      </c>
      <c r="C17" s="57"/>
      <c r="D17" s="57"/>
      <c r="E17" s="76">
        <f>E25+E30</f>
        <v>2.4</v>
      </c>
      <c r="F17" s="76">
        <f>F25+F30</f>
        <v>3.2</v>
      </c>
      <c r="G17" s="232"/>
      <c r="H17" s="46"/>
      <c r="I17" s="57" t="s">
        <v>164</v>
      </c>
      <c r="J17" s="57" t="s">
        <v>164</v>
      </c>
      <c r="K17" s="57" t="s">
        <v>164</v>
      </c>
      <c r="L17" s="57" t="s">
        <v>164</v>
      </c>
      <c r="M17" s="57" t="s">
        <v>164</v>
      </c>
      <c r="N17" s="57" t="s">
        <v>164</v>
      </c>
      <c r="O17" s="76">
        <f>O30+O46+O57+O25</f>
        <v>21.934000000000001</v>
      </c>
      <c r="P17" s="76">
        <f>P30+P46+P57+P25</f>
        <v>21.934000000000001</v>
      </c>
      <c r="Q17" s="76">
        <f>Q30+Q46+Q57+Q25</f>
        <v>21.934000000000001</v>
      </c>
      <c r="R17" s="76">
        <f>R30+R46+R57+R25</f>
        <v>21.934000000000001</v>
      </c>
      <c r="S17" s="57"/>
      <c r="T17" s="57"/>
      <c r="U17" s="57"/>
    </row>
    <row r="18" spans="1:24" s="8" customFormat="1" ht="24.75" customHeight="1" x14ac:dyDescent="0.2">
      <c r="A18" s="57"/>
      <c r="B18" s="60" t="s">
        <v>175</v>
      </c>
      <c r="C18" s="57"/>
      <c r="D18" s="57"/>
      <c r="E18" s="76">
        <f>E37</f>
        <v>3.7199999999999998</v>
      </c>
      <c r="F18" s="76">
        <f>F37</f>
        <v>0</v>
      </c>
      <c r="G18" s="232"/>
      <c r="H18" s="46"/>
      <c r="I18" s="57" t="s">
        <v>164</v>
      </c>
      <c r="J18" s="57" t="s">
        <v>164</v>
      </c>
      <c r="K18" s="57" t="s">
        <v>164</v>
      </c>
      <c r="L18" s="57" t="s">
        <v>164</v>
      </c>
      <c r="M18" s="57" t="s">
        <v>164</v>
      </c>
      <c r="N18" s="57" t="s">
        <v>164</v>
      </c>
      <c r="O18" s="76">
        <f>O37+O52+O59</f>
        <v>15.654</v>
      </c>
      <c r="P18" s="76">
        <f>P37+P52+P59</f>
        <v>15.654</v>
      </c>
      <c r="Q18" s="76">
        <f>Q37+Q52+Q59</f>
        <v>15.654</v>
      </c>
      <c r="R18" s="76">
        <f>R37+R52+R59</f>
        <v>15.654</v>
      </c>
      <c r="S18" s="57"/>
      <c r="T18" s="57"/>
      <c r="U18" s="57"/>
    </row>
    <row r="19" spans="1:24" s="8" customFormat="1" ht="35.1" customHeight="1" x14ac:dyDescent="0.2">
      <c r="A19" s="242">
        <v>1</v>
      </c>
      <c r="B19" s="241" t="s">
        <v>23</v>
      </c>
      <c r="C19" s="240"/>
      <c r="D19" s="240"/>
      <c r="E19" s="48">
        <f t="shared" ref="E19:F20" si="1">E20</f>
        <v>6.1199999999999992</v>
      </c>
      <c r="F19" s="48">
        <f t="shared" si="1"/>
        <v>3.2</v>
      </c>
      <c r="G19" s="233"/>
      <c r="H19" s="233"/>
      <c r="I19" s="240" t="s">
        <v>164</v>
      </c>
      <c r="J19" s="240" t="s">
        <v>164</v>
      </c>
      <c r="K19" s="240" t="s">
        <v>164</v>
      </c>
      <c r="L19" s="240" t="s">
        <v>164</v>
      </c>
      <c r="M19" s="240" t="s">
        <v>164</v>
      </c>
      <c r="N19" s="240" t="s">
        <v>164</v>
      </c>
      <c r="O19" s="48">
        <f>O20+O44</f>
        <v>37.588000000000008</v>
      </c>
      <c r="P19" s="48">
        <f>P20+P44</f>
        <v>37.588000000000008</v>
      </c>
      <c r="Q19" s="48">
        <f>Q20+Q44</f>
        <v>37.588000000000008</v>
      </c>
      <c r="R19" s="48">
        <f>R20+R44</f>
        <v>37.588000000000008</v>
      </c>
      <c r="S19" s="240"/>
      <c r="T19" s="240"/>
      <c r="U19" s="240"/>
    </row>
    <row r="20" spans="1:24" s="8" customFormat="1" ht="35.1" customHeight="1" x14ac:dyDescent="0.2">
      <c r="A20" s="243" t="s">
        <v>15</v>
      </c>
      <c r="B20" s="241" t="s">
        <v>37</v>
      </c>
      <c r="C20" s="240"/>
      <c r="D20" s="240"/>
      <c r="E20" s="48">
        <f t="shared" si="1"/>
        <v>6.1199999999999992</v>
      </c>
      <c r="F20" s="48">
        <f t="shared" si="1"/>
        <v>3.2</v>
      </c>
      <c r="G20" s="233"/>
      <c r="H20" s="233"/>
      <c r="I20" s="240" t="s">
        <v>164</v>
      </c>
      <c r="J20" s="240" t="s">
        <v>164</v>
      </c>
      <c r="K20" s="240" t="s">
        <v>164</v>
      </c>
      <c r="L20" s="240" t="s">
        <v>164</v>
      </c>
      <c r="M20" s="240" t="s">
        <v>164</v>
      </c>
      <c r="N20" s="240" t="s">
        <v>164</v>
      </c>
      <c r="O20" s="48">
        <f t="shared" ref="O20:R20" si="2">O21</f>
        <v>26.391000000000005</v>
      </c>
      <c r="P20" s="48">
        <f t="shared" si="2"/>
        <v>26.391000000000005</v>
      </c>
      <c r="Q20" s="48">
        <f t="shared" si="2"/>
        <v>26.391000000000005</v>
      </c>
      <c r="R20" s="48">
        <f t="shared" si="2"/>
        <v>26.391000000000005</v>
      </c>
      <c r="S20" s="240"/>
      <c r="T20" s="240"/>
      <c r="U20" s="240"/>
      <c r="X20" s="21"/>
    </row>
    <row r="21" spans="1:24" s="8" customFormat="1" ht="35.1" customHeight="1" x14ac:dyDescent="0.2">
      <c r="A21" s="243" t="s">
        <v>20</v>
      </c>
      <c r="B21" s="244" t="s">
        <v>24</v>
      </c>
      <c r="C21" s="240"/>
      <c r="D21" s="240"/>
      <c r="E21" s="48">
        <f>E22+E28</f>
        <v>6.1199999999999992</v>
      </c>
      <c r="F21" s="48">
        <f>F22+F28</f>
        <v>3.2</v>
      </c>
      <c r="G21" s="233"/>
      <c r="H21" s="233"/>
      <c r="I21" s="240" t="s">
        <v>164</v>
      </c>
      <c r="J21" s="240" t="s">
        <v>164</v>
      </c>
      <c r="K21" s="240" t="s">
        <v>164</v>
      </c>
      <c r="L21" s="240" t="s">
        <v>164</v>
      </c>
      <c r="M21" s="240" t="s">
        <v>164</v>
      </c>
      <c r="N21" s="240" t="s">
        <v>164</v>
      </c>
      <c r="O21" s="48">
        <f t="shared" ref="O21:R21" si="3">O22+O28</f>
        <v>26.391000000000005</v>
      </c>
      <c r="P21" s="48">
        <f t="shared" si="3"/>
        <v>26.391000000000005</v>
      </c>
      <c r="Q21" s="48">
        <f t="shared" si="3"/>
        <v>26.391000000000005</v>
      </c>
      <c r="R21" s="48">
        <f t="shared" si="3"/>
        <v>26.391000000000005</v>
      </c>
      <c r="S21" s="240"/>
      <c r="T21" s="240"/>
      <c r="U21" s="240"/>
    </row>
    <row r="22" spans="1:24" s="8" customFormat="1" ht="35.1" customHeight="1" x14ac:dyDescent="0.2">
      <c r="A22" s="243" t="s">
        <v>32</v>
      </c>
      <c r="B22" s="244" t="s">
        <v>25</v>
      </c>
      <c r="C22" s="240"/>
      <c r="D22" s="240"/>
      <c r="E22" s="48">
        <f t="shared" ref="E22:F25" si="4">E23</f>
        <v>0</v>
      </c>
      <c r="F22" s="48">
        <f t="shared" si="4"/>
        <v>3.2</v>
      </c>
      <c r="G22" s="233"/>
      <c r="H22" s="233"/>
      <c r="I22" s="240" t="s">
        <v>164</v>
      </c>
      <c r="J22" s="240" t="s">
        <v>164</v>
      </c>
      <c r="K22" s="240" t="s">
        <v>164</v>
      </c>
      <c r="L22" s="240" t="s">
        <v>164</v>
      </c>
      <c r="M22" s="240" t="s">
        <v>164</v>
      </c>
      <c r="N22" s="240" t="s">
        <v>164</v>
      </c>
      <c r="O22" s="48">
        <f t="shared" ref="O22:R25" si="5">O23</f>
        <v>10.286</v>
      </c>
      <c r="P22" s="48">
        <f t="shared" si="5"/>
        <v>10.286</v>
      </c>
      <c r="Q22" s="48">
        <f t="shared" si="5"/>
        <v>10.286</v>
      </c>
      <c r="R22" s="48">
        <f t="shared" si="5"/>
        <v>10.286</v>
      </c>
      <c r="S22" s="240"/>
      <c r="T22" s="240"/>
      <c r="U22" s="240"/>
    </row>
    <row r="23" spans="1:24" s="8" customFormat="1" ht="35.1" customHeight="1" x14ac:dyDescent="0.25">
      <c r="A23" s="250" t="s">
        <v>33</v>
      </c>
      <c r="B23" s="251" t="s">
        <v>47</v>
      </c>
      <c r="C23" s="252"/>
      <c r="D23" s="252"/>
      <c r="E23" s="215">
        <f t="shared" si="4"/>
        <v>0</v>
      </c>
      <c r="F23" s="215">
        <f t="shared" si="4"/>
        <v>3.2</v>
      </c>
      <c r="G23" s="246"/>
      <c r="H23" s="246"/>
      <c r="I23" s="245"/>
      <c r="J23" s="245"/>
      <c r="K23" s="245"/>
      <c r="L23" s="245"/>
      <c r="M23" s="245"/>
      <c r="N23" s="245"/>
      <c r="O23" s="215">
        <f t="shared" si="5"/>
        <v>10.286</v>
      </c>
      <c r="P23" s="215">
        <f t="shared" si="5"/>
        <v>10.286</v>
      </c>
      <c r="Q23" s="215">
        <f t="shared" si="5"/>
        <v>10.286</v>
      </c>
      <c r="R23" s="215">
        <f t="shared" si="5"/>
        <v>10.286</v>
      </c>
      <c r="S23" s="252"/>
      <c r="T23" s="252"/>
      <c r="U23" s="252"/>
    </row>
    <row r="24" spans="1:24" s="8" customFormat="1" ht="35.1" customHeight="1" x14ac:dyDescent="0.25">
      <c r="A24" s="250" t="s">
        <v>34</v>
      </c>
      <c r="B24" s="214" t="s">
        <v>26</v>
      </c>
      <c r="C24" s="252"/>
      <c r="D24" s="252"/>
      <c r="E24" s="215">
        <f t="shared" si="4"/>
        <v>0</v>
      </c>
      <c r="F24" s="215">
        <f t="shared" si="4"/>
        <v>3.2</v>
      </c>
      <c r="G24" s="246"/>
      <c r="H24" s="246"/>
      <c r="I24" s="245"/>
      <c r="J24" s="245"/>
      <c r="K24" s="245"/>
      <c r="L24" s="245"/>
      <c r="M24" s="245"/>
      <c r="N24" s="245"/>
      <c r="O24" s="215">
        <f t="shared" si="5"/>
        <v>10.286</v>
      </c>
      <c r="P24" s="215">
        <f t="shared" si="5"/>
        <v>10.286</v>
      </c>
      <c r="Q24" s="215">
        <f t="shared" si="5"/>
        <v>10.286</v>
      </c>
      <c r="R24" s="215">
        <f t="shared" si="5"/>
        <v>10.286</v>
      </c>
      <c r="S24" s="252"/>
      <c r="T24" s="252"/>
      <c r="U24" s="252"/>
    </row>
    <row r="25" spans="1:24" s="8" customFormat="1" ht="35.1" customHeight="1" x14ac:dyDescent="0.25">
      <c r="A25" s="248" t="s">
        <v>151</v>
      </c>
      <c r="B25" s="216" t="s">
        <v>150</v>
      </c>
      <c r="C25" s="249"/>
      <c r="D25" s="249"/>
      <c r="E25" s="76">
        <f t="shared" si="4"/>
        <v>0</v>
      </c>
      <c r="F25" s="76">
        <f t="shared" si="4"/>
        <v>3.2</v>
      </c>
      <c r="G25" s="46"/>
      <c r="H25" s="46"/>
      <c r="I25" s="57"/>
      <c r="J25" s="57"/>
      <c r="K25" s="57"/>
      <c r="L25" s="57"/>
      <c r="M25" s="57"/>
      <c r="N25" s="57"/>
      <c r="O25" s="76">
        <f t="shared" si="5"/>
        <v>10.286</v>
      </c>
      <c r="P25" s="76">
        <f t="shared" si="5"/>
        <v>10.286</v>
      </c>
      <c r="Q25" s="76">
        <f t="shared" si="5"/>
        <v>10.286</v>
      </c>
      <c r="R25" s="76">
        <f t="shared" si="5"/>
        <v>10.286</v>
      </c>
      <c r="S25" s="249"/>
      <c r="T25" s="249"/>
      <c r="U25" s="249"/>
    </row>
    <row r="26" spans="1:24" s="8" customFormat="1" ht="35.1" customHeight="1" x14ac:dyDescent="0.2">
      <c r="A26" s="437" t="s">
        <v>152</v>
      </c>
      <c r="B26" s="101" t="s">
        <v>235</v>
      </c>
      <c r="C26" s="438" t="s">
        <v>212</v>
      </c>
      <c r="D26" s="436" t="s">
        <v>213</v>
      </c>
      <c r="E26" s="435"/>
      <c r="F26" s="435">
        <v>3.2</v>
      </c>
      <c r="G26" s="439">
        <v>2017</v>
      </c>
      <c r="H26" s="439">
        <v>2017</v>
      </c>
      <c r="I26" s="59" t="s">
        <v>164</v>
      </c>
      <c r="J26" s="59" t="s">
        <v>164</v>
      </c>
      <c r="K26" s="59" t="s">
        <v>164</v>
      </c>
      <c r="L26" s="59" t="s">
        <v>164</v>
      </c>
      <c r="M26" s="59" t="s">
        <v>164</v>
      </c>
      <c r="N26" s="59" t="s">
        <v>164</v>
      </c>
      <c r="O26" s="435">
        <v>10.286</v>
      </c>
      <c r="P26" s="435">
        <v>10.286</v>
      </c>
      <c r="Q26" s="435">
        <v>10.286</v>
      </c>
      <c r="R26" s="435">
        <v>10.286</v>
      </c>
      <c r="S26" s="436"/>
      <c r="T26" s="436"/>
      <c r="U26" s="436"/>
    </row>
    <row r="27" spans="1:24" s="8" customFormat="1" ht="35.1" customHeight="1" x14ac:dyDescent="0.2">
      <c r="A27" s="437"/>
      <c r="B27" s="101" t="s">
        <v>236</v>
      </c>
      <c r="C27" s="438"/>
      <c r="D27" s="436"/>
      <c r="E27" s="435"/>
      <c r="F27" s="435"/>
      <c r="G27" s="439"/>
      <c r="H27" s="439"/>
      <c r="I27" s="59" t="s">
        <v>164</v>
      </c>
      <c r="J27" s="59" t="s">
        <v>164</v>
      </c>
      <c r="K27" s="59" t="s">
        <v>164</v>
      </c>
      <c r="L27" s="59" t="s">
        <v>164</v>
      </c>
      <c r="M27" s="59" t="s">
        <v>164</v>
      </c>
      <c r="N27" s="59" t="s">
        <v>164</v>
      </c>
      <c r="O27" s="435"/>
      <c r="P27" s="435"/>
      <c r="Q27" s="435"/>
      <c r="R27" s="435"/>
      <c r="S27" s="436"/>
      <c r="T27" s="436"/>
      <c r="U27" s="436"/>
    </row>
    <row r="28" spans="1:24" s="8" customFormat="1" ht="35.1" customHeight="1" x14ac:dyDescent="0.25">
      <c r="A28" s="256" t="s">
        <v>35</v>
      </c>
      <c r="B28" s="257" t="s">
        <v>27</v>
      </c>
      <c r="C28" s="261"/>
      <c r="D28" s="261"/>
      <c r="E28" s="52">
        <f>E29</f>
        <v>6.1199999999999992</v>
      </c>
      <c r="F28" s="52">
        <f>F29</f>
        <v>0</v>
      </c>
      <c r="G28" s="258"/>
      <c r="H28" s="258"/>
      <c r="I28" s="259" t="s">
        <v>164</v>
      </c>
      <c r="J28" s="259" t="s">
        <v>164</v>
      </c>
      <c r="K28" s="259" t="s">
        <v>164</v>
      </c>
      <c r="L28" s="259" t="s">
        <v>164</v>
      </c>
      <c r="M28" s="259" t="s">
        <v>164</v>
      </c>
      <c r="N28" s="259" t="s">
        <v>164</v>
      </c>
      <c r="O28" s="52">
        <f>O29</f>
        <v>16.105000000000004</v>
      </c>
      <c r="P28" s="52">
        <f>P29</f>
        <v>16.105000000000004</v>
      </c>
      <c r="Q28" s="52">
        <f>Q29</f>
        <v>16.105000000000004</v>
      </c>
      <c r="R28" s="52">
        <f>R29</f>
        <v>16.105000000000004</v>
      </c>
      <c r="S28" s="260"/>
      <c r="T28" s="261"/>
      <c r="U28" s="260"/>
    </row>
    <row r="29" spans="1:24" s="8" customFormat="1" ht="35.1" customHeight="1" x14ac:dyDescent="0.25">
      <c r="A29" s="36" t="s">
        <v>36</v>
      </c>
      <c r="B29" s="235" t="s">
        <v>28</v>
      </c>
      <c r="C29" s="61"/>
      <c r="D29" s="61"/>
      <c r="E29" s="38">
        <f>E30+E37</f>
        <v>6.1199999999999992</v>
      </c>
      <c r="F29" s="38">
        <f>F30+F37</f>
        <v>0</v>
      </c>
      <c r="G29" s="236"/>
      <c r="H29" s="236"/>
      <c r="I29" s="59" t="s">
        <v>164</v>
      </c>
      <c r="J29" s="59" t="s">
        <v>164</v>
      </c>
      <c r="K29" s="59" t="s">
        <v>164</v>
      </c>
      <c r="L29" s="59" t="s">
        <v>164</v>
      </c>
      <c r="M29" s="59" t="s">
        <v>164</v>
      </c>
      <c r="N29" s="59" t="s">
        <v>164</v>
      </c>
      <c r="O29" s="38">
        <f t="shared" ref="O29:R29" si="6">O30+O37</f>
        <v>16.105000000000004</v>
      </c>
      <c r="P29" s="38">
        <f t="shared" si="6"/>
        <v>16.105000000000004</v>
      </c>
      <c r="Q29" s="38">
        <f t="shared" si="6"/>
        <v>16.105000000000004</v>
      </c>
      <c r="R29" s="38">
        <f t="shared" si="6"/>
        <v>16.105000000000004</v>
      </c>
      <c r="S29" s="62"/>
      <c r="T29" s="61"/>
      <c r="U29" s="62"/>
    </row>
    <row r="30" spans="1:24" s="8" customFormat="1" ht="35.1" customHeight="1" x14ac:dyDescent="0.25">
      <c r="A30" s="253" t="s">
        <v>98</v>
      </c>
      <c r="B30" s="216" t="s">
        <v>150</v>
      </c>
      <c r="C30" s="249"/>
      <c r="D30" s="249"/>
      <c r="E30" s="254">
        <f>SUM(E31:E36)</f>
        <v>2.4</v>
      </c>
      <c r="F30" s="254">
        <f>SUM(F31:F36)</f>
        <v>0</v>
      </c>
      <c r="G30" s="46"/>
      <c r="H30" s="46"/>
      <c r="I30" s="57" t="s">
        <v>164</v>
      </c>
      <c r="J30" s="57" t="s">
        <v>164</v>
      </c>
      <c r="K30" s="57" t="s">
        <v>164</v>
      </c>
      <c r="L30" s="57" t="s">
        <v>164</v>
      </c>
      <c r="M30" s="57" t="s">
        <v>164</v>
      </c>
      <c r="N30" s="57" t="s">
        <v>164</v>
      </c>
      <c r="O30" s="254">
        <f>SUM(O31:O36)</f>
        <v>10.044000000000002</v>
      </c>
      <c r="P30" s="254">
        <f>SUM(P31:P36)</f>
        <v>10.044000000000002</v>
      </c>
      <c r="Q30" s="254">
        <f>SUM(Q31:Q36)</f>
        <v>10.044000000000002</v>
      </c>
      <c r="R30" s="254">
        <f>SUM(R31:R36)</f>
        <v>10.044000000000002</v>
      </c>
      <c r="S30" s="255"/>
      <c r="T30" s="249"/>
      <c r="U30" s="255"/>
    </row>
    <row r="31" spans="1:24" s="8" customFormat="1" ht="35.1" customHeight="1" x14ac:dyDescent="0.25">
      <c r="A31" s="37" t="s">
        <v>153</v>
      </c>
      <c r="B31" s="39" t="s">
        <v>183</v>
      </c>
      <c r="C31" s="176" t="s">
        <v>212</v>
      </c>
      <c r="D31" s="61" t="s">
        <v>214</v>
      </c>
      <c r="E31" s="40"/>
      <c r="F31" s="40"/>
      <c r="G31" s="234">
        <v>2017</v>
      </c>
      <c r="H31" s="234">
        <v>2017</v>
      </c>
      <c r="I31" s="59" t="s">
        <v>164</v>
      </c>
      <c r="J31" s="59" t="s">
        <v>164</v>
      </c>
      <c r="K31" s="59" t="s">
        <v>164</v>
      </c>
      <c r="L31" s="59" t="s">
        <v>164</v>
      </c>
      <c r="M31" s="59" t="s">
        <v>164</v>
      </c>
      <c r="N31" s="59" t="s">
        <v>164</v>
      </c>
      <c r="O31" s="40">
        <v>7.6440000000000001</v>
      </c>
      <c r="P31" s="40">
        <v>7.6440000000000001</v>
      </c>
      <c r="Q31" s="40">
        <v>7.6440000000000001</v>
      </c>
      <c r="R31" s="40">
        <v>7.6440000000000001</v>
      </c>
      <c r="S31" s="237" t="s">
        <v>179</v>
      </c>
      <c r="T31" s="238" t="s">
        <v>178</v>
      </c>
      <c r="U31" s="237" t="s">
        <v>180</v>
      </c>
    </row>
    <row r="32" spans="1:24" s="8" customFormat="1" ht="35.1" customHeight="1" x14ac:dyDescent="0.25">
      <c r="A32" s="239" t="s">
        <v>201</v>
      </c>
      <c r="B32" s="223" t="s">
        <v>200</v>
      </c>
      <c r="C32" s="176" t="s">
        <v>212</v>
      </c>
      <c r="D32" s="61" t="s">
        <v>215</v>
      </c>
      <c r="E32" s="40">
        <v>0.4</v>
      </c>
      <c r="F32" s="40"/>
      <c r="G32" s="234">
        <v>2017</v>
      </c>
      <c r="H32" s="234">
        <v>2017</v>
      </c>
      <c r="I32" s="59" t="s">
        <v>164</v>
      </c>
      <c r="J32" s="59" t="s">
        <v>164</v>
      </c>
      <c r="K32" s="59" t="s">
        <v>164</v>
      </c>
      <c r="L32" s="59" t="s">
        <v>164</v>
      </c>
      <c r="M32" s="59" t="s">
        <v>164</v>
      </c>
      <c r="N32" s="59" t="s">
        <v>164</v>
      </c>
      <c r="O32" s="40">
        <v>0.4</v>
      </c>
      <c r="P32" s="40">
        <v>0.4</v>
      </c>
      <c r="Q32" s="40">
        <v>0.4</v>
      </c>
      <c r="R32" s="40">
        <v>0.4</v>
      </c>
      <c r="S32" s="237" t="s">
        <v>179</v>
      </c>
      <c r="T32" s="238" t="s">
        <v>178</v>
      </c>
      <c r="U32" s="237" t="s">
        <v>180</v>
      </c>
    </row>
    <row r="33" spans="1:21" s="8" customFormat="1" ht="35.1" customHeight="1" x14ac:dyDescent="0.25">
      <c r="A33" s="239" t="s">
        <v>203</v>
      </c>
      <c r="B33" s="223" t="s">
        <v>202</v>
      </c>
      <c r="C33" s="176" t="s">
        <v>212</v>
      </c>
      <c r="D33" s="61" t="s">
        <v>215</v>
      </c>
      <c r="E33" s="40">
        <v>0.4</v>
      </c>
      <c r="F33" s="40"/>
      <c r="G33" s="234">
        <v>2017</v>
      </c>
      <c r="H33" s="234">
        <v>2017</v>
      </c>
      <c r="I33" s="59" t="s">
        <v>164</v>
      </c>
      <c r="J33" s="59" t="s">
        <v>164</v>
      </c>
      <c r="K33" s="59" t="s">
        <v>164</v>
      </c>
      <c r="L33" s="59" t="s">
        <v>164</v>
      </c>
      <c r="M33" s="59" t="s">
        <v>164</v>
      </c>
      <c r="N33" s="59" t="s">
        <v>164</v>
      </c>
      <c r="O33" s="40">
        <v>0.4</v>
      </c>
      <c r="P33" s="40">
        <v>0.4</v>
      </c>
      <c r="Q33" s="40">
        <v>0.4</v>
      </c>
      <c r="R33" s="40">
        <v>0.4</v>
      </c>
      <c r="S33" s="237" t="s">
        <v>179</v>
      </c>
      <c r="T33" s="238" t="s">
        <v>178</v>
      </c>
      <c r="U33" s="237" t="s">
        <v>180</v>
      </c>
    </row>
    <row r="34" spans="1:21" s="8" customFormat="1" ht="35.1" customHeight="1" x14ac:dyDescent="0.25">
      <c r="A34" s="239" t="s">
        <v>205</v>
      </c>
      <c r="B34" s="223" t="s">
        <v>204</v>
      </c>
      <c r="C34" s="176" t="s">
        <v>212</v>
      </c>
      <c r="D34" s="61" t="s">
        <v>215</v>
      </c>
      <c r="E34" s="40">
        <v>0.4</v>
      </c>
      <c r="F34" s="40"/>
      <c r="G34" s="234">
        <v>2017</v>
      </c>
      <c r="H34" s="234">
        <v>2017</v>
      </c>
      <c r="I34" s="59" t="s">
        <v>164</v>
      </c>
      <c r="J34" s="59" t="s">
        <v>164</v>
      </c>
      <c r="K34" s="59" t="s">
        <v>164</v>
      </c>
      <c r="L34" s="59" t="s">
        <v>164</v>
      </c>
      <c r="M34" s="59" t="s">
        <v>164</v>
      </c>
      <c r="N34" s="59" t="s">
        <v>164</v>
      </c>
      <c r="O34" s="40">
        <v>0.4</v>
      </c>
      <c r="P34" s="40">
        <v>0.4</v>
      </c>
      <c r="Q34" s="40">
        <v>0.4</v>
      </c>
      <c r="R34" s="40">
        <v>0.4</v>
      </c>
      <c r="S34" s="237" t="s">
        <v>179</v>
      </c>
      <c r="T34" s="238" t="s">
        <v>178</v>
      </c>
      <c r="U34" s="237" t="s">
        <v>180</v>
      </c>
    </row>
    <row r="35" spans="1:21" s="8" customFormat="1" ht="35.1" customHeight="1" x14ac:dyDescent="0.25">
      <c r="A35" s="239" t="s">
        <v>207</v>
      </c>
      <c r="B35" s="223" t="s">
        <v>206</v>
      </c>
      <c r="C35" s="176" t="s">
        <v>212</v>
      </c>
      <c r="D35" s="61" t="s">
        <v>215</v>
      </c>
      <c r="E35" s="40">
        <v>0.8</v>
      </c>
      <c r="F35" s="40"/>
      <c r="G35" s="234">
        <v>2017</v>
      </c>
      <c r="H35" s="234">
        <v>2017</v>
      </c>
      <c r="I35" s="59" t="s">
        <v>164</v>
      </c>
      <c r="J35" s="59" t="s">
        <v>164</v>
      </c>
      <c r="K35" s="59" t="s">
        <v>164</v>
      </c>
      <c r="L35" s="59" t="s">
        <v>164</v>
      </c>
      <c r="M35" s="59" t="s">
        <v>164</v>
      </c>
      <c r="N35" s="59" t="s">
        <v>164</v>
      </c>
      <c r="O35" s="40">
        <v>0.8</v>
      </c>
      <c r="P35" s="40">
        <v>0.8</v>
      </c>
      <c r="Q35" s="40">
        <v>0.8</v>
      </c>
      <c r="R35" s="40">
        <v>0.8</v>
      </c>
      <c r="S35" s="237" t="s">
        <v>179</v>
      </c>
      <c r="T35" s="238" t="s">
        <v>178</v>
      </c>
      <c r="U35" s="237" t="s">
        <v>180</v>
      </c>
    </row>
    <row r="36" spans="1:21" s="8" customFormat="1" ht="35.1" customHeight="1" x14ac:dyDescent="0.25">
      <c r="A36" s="239" t="s">
        <v>209</v>
      </c>
      <c r="B36" s="223" t="s">
        <v>208</v>
      </c>
      <c r="C36" s="176" t="s">
        <v>212</v>
      </c>
      <c r="D36" s="61" t="s">
        <v>215</v>
      </c>
      <c r="E36" s="40">
        <v>0.4</v>
      </c>
      <c r="F36" s="40"/>
      <c r="G36" s="234">
        <v>2017</v>
      </c>
      <c r="H36" s="234">
        <v>2017</v>
      </c>
      <c r="I36" s="59" t="s">
        <v>164</v>
      </c>
      <c r="J36" s="59" t="s">
        <v>164</v>
      </c>
      <c r="K36" s="59" t="s">
        <v>164</v>
      </c>
      <c r="L36" s="59" t="s">
        <v>164</v>
      </c>
      <c r="M36" s="59" t="s">
        <v>164</v>
      </c>
      <c r="N36" s="59" t="s">
        <v>164</v>
      </c>
      <c r="O36" s="40">
        <v>0.4</v>
      </c>
      <c r="P36" s="40">
        <v>0.4</v>
      </c>
      <c r="Q36" s="40">
        <v>0.4</v>
      </c>
      <c r="R36" s="40">
        <v>0.4</v>
      </c>
      <c r="S36" s="237" t="s">
        <v>179</v>
      </c>
      <c r="T36" s="238" t="s">
        <v>178</v>
      </c>
      <c r="U36" s="237" t="s">
        <v>180</v>
      </c>
    </row>
    <row r="37" spans="1:21" s="8" customFormat="1" ht="35.1" customHeight="1" x14ac:dyDescent="0.25">
      <c r="A37" s="253" t="s">
        <v>99</v>
      </c>
      <c r="B37" s="216" t="s">
        <v>154</v>
      </c>
      <c r="C37" s="249"/>
      <c r="D37" s="249"/>
      <c r="E37" s="76">
        <f>SUM(E38:E43)</f>
        <v>3.7199999999999998</v>
      </c>
      <c r="F37" s="76">
        <f>SUM(F38:F43)</f>
        <v>0</v>
      </c>
      <c r="G37" s="262"/>
      <c r="H37" s="262"/>
      <c r="I37" s="57" t="s">
        <v>164</v>
      </c>
      <c r="J37" s="57" t="s">
        <v>164</v>
      </c>
      <c r="K37" s="57" t="s">
        <v>164</v>
      </c>
      <c r="L37" s="57" t="s">
        <v>164</v>
      </c>
      <c r="M37" s="57" t="s">
        <v>164</v>
      </c>
      <c r="N37" s="57" t="s">
        <v>164</v>
      </c>
      <c r="O37" s="254">
        <f t="shared" ref="O37:R37" si="7">SUM(O38:O43)</f>
        <v>6.0609999999999999</v>
      </c>
      <c r="P37" s="254">
        <f t="shared" si="7"/>
        <v>6.0609999999999999</v>
      </c>
      <c r="Q37" s="254">
        <f t="shared" si="7"/>
        <v>6.0609999999999999</v>
      </c>
      <c r="R37" s="254">
        <f t="shared" si="7"/>
        <v>6.0609999999999999</v>
      </c>
      <c r="S37" s="263"/>
      <c r="T37" s="264"/>
      <c r="U37" s="263"/>
    </row>
    <row r="38" spans="1:21" s="8" customFormat="1" ht="35.1" customHeight="1" x14ac:dyDescent="0.2">
      <c r="A38" s="36" t="s">
        <v>155</v>
      </c>
      <c r="B38" s="41" t="s">
        <v>342</v>
      </c>
      <c r="C38" s="176" t="s">
        <v>212</v>
      </c>
      <c r="D38" s="238" t="s">
        <v>218</v>
      </c>
      <c r="E38" s="40"/>
      <c r="F38" s="40"/>
      <c r="G38" s="234">
        <v>2017</v>
      </c>
      <c r="H38" s="234">
        <v>2017</v>
      </c>
      <c r="I38" s="59" t="s">
        <v>164</v>
      </c>
      <c r="J38" s="59" t="s">
        <v>164</v>
      </c>
      <c r="K38" s="59" t="s">
        <v>164</v>
      </c>
      <c r="L38" s="59" t="s">
        <v>164</v>
      </c>
      <c r="M38" s="59" t="s">
        <v>164</v>
      </c>
      <c r="N38" s="59" t="s">
        <v>164</v>
      </c>
      <c r="O38" s="40">
        <v>3.85</v>
      </c>
      <c r="P38" s="40">
        <v>3.85</v>
      </c>
      <c r="Q38" s="40">
        <v>3.85</v>
      </c>
      <c r="R38" s="40">
        <v>3.85</v>
      </c>
      <c r="S38" s="237" t="s">
        <v>179</v>
      </c>
      <c r="T38" s="238" t="s">
        <v>178</v>
      </c>
      <c r="U38" s="237" t="s">
        <v>180</v>
      </c>
    </row>
    <row r="39" spans="1:21" s="8" customFormat="1" ht="35.1" customHeight="1" x14ac:dyDescent="0.2">
      <c r="A39" s="112" t="s">
        <v>156</v>
      </c>
      <c r="B39" s="125" t="s">
        <v>370</v>
      </c>
      <c r="C39" s="302" t="s">
        <v>212</v>
      </c>
      <c r="D39" s="238" t="s">
        <v>386</v>
      </c>
      <c r="E39" s="40">
        <v>0.4</v>
      </c>
      <c r="F39" s="40"/>
      <c r="G39" s="234">
        <v>2017</v>
      </c>
      <c r="H39" s="234">
        <v>2017</v>
      </c>
      <c r="I39" s="59" t="s">
        <v>164</v>
      </c>
      <c r="J39" s="59" t="s">
        <v>164</v>
      </c>
      <c r="K39" s="59" t="s">
        <v>164</v>
      </c>
      <c r="L39" s="59" t="s">
        <v>164</v>
      </c>
      <c r="M39" s="59" t="s">
        <v>164</v>
      </c>
      <c r="N39" s="59" t="s">
        <v>164</v>
      </c>
      <c r="O39" s="40">
        <f>0.217</f>
        <v>0.217</v>
      </c>
      <c r="P39" s="40">
        <f>0.217</f>
        <v>0.217</v>
      </c>
      <c r="Q39" s="40">
        <f>0.217</f>
        <v>0.217</v>
      </c>
      <c r="R39" s="40">
        <f>0.217</f>
        <v>0.217</v>
      </c>
      <c r="S39" s="237" t="s">
        <v>179</v>
      </c>
      <c r="T39" s="238" t="s">
        <v>178</v>
      </c>
      <c r="U39" s="237" t="s">
        <v>180</v>
      </c>
    </row>
    <row r="40" spans="1:21" s="8" customFormat="1" ht="35.1" customHeight="1" x14ac:dyDescent="0.2">
      <c r="A40" s="112" t="s">
        <v>157</v>
      </c>
      <c r="B40" s="125" t="s">
        <v>369</v>
      </c>
      <c r="C40" s="302" t="s">
        <v>212</v>
      </c>
      <c r="D40" s="238" t="s">
        <v>218</v>
      </c>
      <c r="E40" s="40">
        <v>0.4</v>
      </c>
      <c r="F40" s="40"/>
      <c r="G40" s="234">
        <v>2017</v>
      </c>
      <c r="H40" s="234">
        <v>2017</v>
      </c>
      <c r="I40" s="59" t="s">
        <v>164</v>
      </c>
      <c r="J40" s="59" t="s">
        <v>164</v>
      </c>
      <c r="K40" s="59" t="s">
        <v>164</v>
      </c>
      <c r="L40" s="59" t="s">
        <v>164</v>
      </c>
      <c r="M40" s="59" t="s">
        <v>164</v>
      </c>
      <c r="N40" s="59" t="s">
        <v>164</v>
      </c>
      <c r="O40" s="40">
        <v>0.217</v>
      </c>
      <c r="P40" s="40">
        <v>0.217</v>
      </c>
      <c r="Q40" s="40">
        <v>0.217</v>
      </c>
      <c r="R40" s="40">
        <v>0.217</v>
      </c>
      <c r="S40" s="237" t="s">
        <v>179</v>
      </c>
      <c r="T40" s="238" t="s">
        <v>178</v>
      </c>
      <c r="U40" s="237" t="s">
        <v>180</v>
      </c>
    </row>
    <row r="41" spans="1:21" s="8" customFormat="1" ht="35.1" customHeight="1" x14ac:dyDescent="0.2">
      <c r="A41" s="112" t="s">
        <v>368</v>
      </c>
      <c r="B41" s="125" t="s">
        <v>371</v>
      </c>
      <c r="C41" s="302" t="s">
        <v>212</v>
      </c>
      <c r="D41" s="238" t="s">
        <v>387</v>
      </c>
      <c r="E41" s="40">
        <v>0.4</v>
      </c>
      <c r="F41" s="40"/>
      <c r="G41" s="234">
        <v>2017</v>
      </c>
      <c r="H41" s="234">
        <v>2017</v>
      </c>
      <c r="I41" s="59" t="s">
        <v>164</v>
      </c>
      <c r="J41" s="59" t="s">
        <v>164</v>
      </c>
      <c r="K41" s="59" t="s">
        <v>164</v>
      </c>
      <c r="L41" s="59" t="s">
        <v>164</v>
      </c>
      <c r="M41" s="59" t="s">
        <v>164</v>
      </c>
      <c r="N41" s="59" t="s">
        <v>164</v>
      </c>
      <c r="O41" s="40">
        <v>0.217</v>
      </c>
      <c r="P41" s="40">
        <v>0.217</v>
      </c>
      <c r="Q41" s="40">
        <v>0.217</v>
      </c>
      <c r="R41" s="40">
        <v>0.217</v>
      </c>
      <c r="S41" s="237" t="s">
        <v>179</v>
      </c>
      <c r="T41" s="238" t="s">
        <v>178</v>
      </c>
      <c r="U41" s="237" t="s">
        <v>180</v>
      </c>
    </row>
    <row r="42" spans="1:21" s="8" customFormat="1" ht="35.1" customHeight="1" x14ac:dyDescent="0.2">
      <c r="A42" s="112" t="s">
        <v>372</v>
      </c>
      <c r="B42" s="125" t="s">
        <v>374</v>
      </c>
      <c r="C42" s="176" t="s">
        <v>212</v>
      </c>
      <c r="D42" s="238" t="s">
        <v>386</v>
      </c>
      <c r="E42" s="40">
        <f>0.63*2</f>
        <v>1.26</v>
      </c>
      <c r="F42" s="40"/>
      <c r="G42" s="234">
        <v>2017</v>
      </c>
      <c r="H42" s="234">
        <v>2017</v>
      </c>
      <c r="I42" s="59" t="s">
        <v>164</v>
      </c>
      <c r="J42" s="59" t="s">
        <v>164</v>
      </c>
      <c r="K42" s="59" t="s">
        <v>164</v>
      </c>
      <c r="L42" s="59" t="s">
        <v>164</v>
      </c>
      <c r="M42" s="59" t="s">
        <v>164</v>
      </c>
      <c r="N42" s="59" t="s">
        <v>164</v>
      </c>
      <c r="O42" s="40">
        <f>0.78</f>
        <v>0.78</v>
      </c>
      <c r="P42" s="40">
        <f>0.78</f>
        <v>0.78</v>
      </c>
      <c r="Q42" s="40">
        <f>0.78</f>
        <v>0.78</v>
      </c>
      <c r="R42" s="40">
        <f>0.78</f>
        <v>0.78</v>
      </c>
      <c r="S42" s="237" t="s">
        <v>179</v>
      </c>
      <c r="T42" s="238" t="s">
        <v>178</v>
      </c>
      <c r="U42" s="237" t="s">
        <v>180</v>
      </c>
    </row>
    <row r="43" spans="1:21" s="8" customFormat="1" ht="35.1" customHeight="1" x14ac:dyDescent="0.2">
      <c r="A43" s="112" t="s">
        <v>373</v>
      </c>
      <c r="B43" s="125" t="s">
        <v>375</v>
      </c>
      <c r="C43" s="176" t="s">
        <v>212</v>
      </c>
      <c r="D43" s="238" t="s">
        <v>388</v>
      </c>
      <c r="E43" s="40">
        <f>0.63*2</f>
        <v>1.26</v>
      </c>
      <c r="F43" s="40"/>
      <c r="G43" s="234">
        <v>2017</v>
      </c>
      <c r="H43" s="234">
        <v>2017</v>
      </c>
      <c r="I43" s="59" t="s">
        <v>164</v>
      </c>
      <c r="J43" s="59" t="s">
        <v>164</v>
      </c>
      <c r="K43" s="59" t="s">
        <v>164</v>
      </c>
      <c r="L43" s="59" t="s">
        <v>164</v>
      </c>
      <c r="M43" s="59" t="s">
        <v>164</v>
      </c>
      <c r="N43" s="59" t="s">
        <v>164</v>
      </c>
      <c r="O43" s="40">
        <v>0.78</v>
      </c>
      <c r="P43" s="40">
        <v>0.78</v>
      </c>
      <c r="Q43" s="40">
        <v>0.78</v>
      </c>
      <c r="R43" s="40">
        <v>0.78</v>
      </c>
      <c r="S43" s="237" t="s">
        <v>179</v>
      </c>
      <c r="T43" s="238" t="s">
        <v>178</v>
      </c>
      <c r="U43" s="237" t="s">
        <v>180</v>
      </c>
    </row>
    <row r="44" spans="1:21" s="8" customFormat="1" ht="35.1" customHeight="1" x14ac:dyDescent="0.25">
      <c r="A44" s="248" t="s">
        <v>102</v>
      </c>
      <c r="B44" s="265" t="s">
        <v>29</v>
      </c>
      <c r="C44" s="249"/>
      <c r="D44" s="249"/>
      <c r="E44" s="76" t="s">
        <v>164</v>
      </c>
      <c r="F44" s="76" t="s">
        <v>164</v>
      </c>
      <c r="G44" s="262"/>
      <c r="H44" s="262"/>
      <c r="I44" s="57" t="s">
        <v>164</v>
      </c>
      <c r="J44" s="57" t="s">
        <v>164</v>
      </c>
      <c r="K44" s="57" t="s">
        <v>164</v>
      </c>
      <c r="L44" s="57" t="s">
        <v>164</v>
      </c>
      <c r="M44" s="57" t="s">
        <v>164</v>
      </c>
      <c r="N44" s="57" t="s">
        <v>164</v>
      </c>
      <c r="O44" s="76">
        <f>O45+O56</f>
        <v>11.196999999999999</v>
      </c>
      <c r="P44" s="76">
        <f>P45+P56</f>
        <v>11.196999999999999</v>
      </c>
      <c r="Q44" s="76">
        <f>Q45+Q56</f>
        <v>11.196999999999999</v>
      </c>
      <c r="R44" s="76">
        <f>R45+R56</f>
        <v>11.196999999999999</v>
      </c>
      <c r="S44" s="263"/>
      <c r="T44" s="264"/>
      <c r="U44" s="263"/>
    </row>
    <row r="45" spans="1:21" s="8" customFormat="1" ht="35.1" customHeight="1" x14ac:dyDescent="0.25">
      <c r="A45" s="282" t="s">
        <v>101</v>
      </c>
      <c r="B45" s="283" t="s">
        <v>30</v>
      </c>
      <c r="C45" s="249"/>
      <c r="D45" s="249"/>
      <c r="E45" s="284" t="s">
        <v>164</v>
      </c>
      <c r="F45" s="284" t="s">
        <v>164</v>
      </c>
      <c r="G45" s="262"/>
      <c r="H45" s="262"/>
      <c r="I45" s="57" t="s">
        <v>164</v>
      </c>
      <c r="J45" s="57" t="s">
        <v>164</v>
      </c>
      <c r="K45" s="57" t="s">
        <v>164</v>
      </c>
      <c r="L45" s="57" t="s">
        <v>164</v>
      </c>
      <c r="M45" s="57" t="s">
        <v>164</v>
      </c>
      <c r="N45" s="57" t="s">
        <v>164</v>
      </c>
      <c r="O45" s="284">
        <f>O46+O52</f>
        <v>1.69</v>
      </c>
      <c r="P45" s="284">
        <f>P46+P52</f>
        <v>1.69</v>
      </c>
      <c r="Q45" s="284">
        <f>Q46+Q52</f>
        <v>1.69</v>
      </c>
      <c r="R45" s="284">
        <f>R46+R52</f>
        <v>1.69</v>
      </c>
      <c r="S45" s="263"/>
      <c r="T45" s="264"/>
      <c r="U45" s="263"/>
    </row>
    <row r="46" spans="1:21" s="8" customFormat="1" ht="35.1" customHeight="1" x14ac:dyDescent="0.25">
      <c r="A46" s="253" t="s">
        <v>158</v>
      </c>
      <c r="B46" s="216" t="s">
        <v>150</v>
      </c>
      <c r="C46" s="249"/>
      <c r="D46" s="249"/>
      <c r="E46" s="76" t="s">
        <v>164</v>
      </c>
      <c r="F46" s="76" t="s">
        <v>164</v>
      </c>
      <c r="G46" s="262"/>
      <c r="H46" s="262"/>
      <c r="I46" s="57" t="s">
        <v>164</v>
      </c>
      <c r="J46" s="57" t="s">
        <v>164</v>
      </c>
      <c r="K46" s="57" t="s">
        <v>164</v>
      </c>
      <c r="L46" s="57" t="s">
        <v>164</v>
      </c>
      <c r="M46" s="57" t="s">
        <v>164</v>
      </c>
      <c r="N46" s="57" t="s">
        <v>164</v>
      </c>
      <c r="O46" s="254">
        <f>SUM(O47:O51)</f>
        <v>0.93</v>
      </c>
      <c r="P46" s="254">
        <f>SUM(P47:P51)</f>
        <v>0.93</v>
      </c>
      <c r="Q46" s="254">
        <f>SUM(Q47:Q51)</f>
        <v>0.93</v>
      </c>
      <c r="R46" s="254">
        <f>SUM(R47:R51)</f>
        <v>0.93</v>
      </c>
      <c r="S46" s="263"/>
      <c r="T46" s="264"/>
      <c r="U46" s="263"/>
    </row>
    <row r="47" spans="1:21" s="8" customFormat="1" ht="69.75" customHeight="1" x14ac:dyDescent="0.25">
      <c r="A47" s="42" t="s">
        <v>159</v>
      </c>
      <c r="B47" s="43" t="s">
        <v>186</v>
      </c>
      <c r="C47" s="176" t="s">
        <v>212</v>
      </c>
      <c r="D47" s="61" t="s">
        <v>213</v>
      </c>
      <c r="E47" s="35" t="s">
        <v>164</v>
      </c>
      <c r="F47" s="35" t="s">
        <v>164</v>
      </c>
      <c r="G47" s="234">
        <v>2017</v>
      </c>
      <c r="H47" s="234">
        <v>2017</v>
      </c>
      <c r="I47" s="59" t="s">
        <v>164</v>
      </c>
      <c r="J47" s="59" t="s">
        <v>164</v>
      </c>
      <c r="K47" s="59" t="s">
        <v>164</v>
      </c>
      <c r="L47" s="59" t="s">
        <v>164</v>
      </c>
      <c r="M47" s="59" t="s">
        <v>164</v>
      </c>
      <c r="N47" s="59" t="s">
        <v>164</v>
      </c>
      <c r="O47" s="40">
        <v>0.5</v>
      </c>
      <c r="P47" s="40">
        <v>0.5</v>
      </c>
      <c r="Q47" s="40">
        <v>0.5</v>
      </c>
      <c r="R47" s="40">
        <v>0.5</v>
      </c>
      <c r="S47" s="313" t="s">
        <v>366</v>
      </c>
      <c r="T47" s="238" t="s">
        <v>178</v>
      </c>
      <c r="U47" s="237" t="s">
        <v>180</v>
      </c>
    </row>
    <row r="48" spans="1:21" s="8" customFormat="1" ht="76.5" customHeight="1" x14ac:dyDescent="0.25">
      <c r="A48" s="42" t="s">
        <v>160</v>
      </c>
      <c r="B48" s="44" t="s">
        <v>187</v>
      </c>
      <c r="C48" s="176" t="s">
        <v>212</v>
      </c>
      <c r="D48" s="61" t="s">
        <v>213</v>
      </c>
      <c r="E48" s="35" t="s">
        <v>164</v>
      </c>
      <c r="F48" s="35" t="s">
        <v>164</v>
      </c>
      <c r="G48" s="234">
        <v>2017</v>
      </c>
      <c r="H48" s="234">
        <v>2017</v>
      </c>
      <c r="I48" s="59" t="s">
        <v>164</v>
      </c>
      <c r="J48" s="59" t="s">
        <v>164</v>
      </c>
      <c r="K48" s="59" t="s">
        <v>164</v>
      </c>
      <c r="L48" s="59" t="s">
        <v>164</v>
      </c>
      <c r="M48" s="59" t="s">
        <v>164</v>
      </c>
      <c r="N48" s="59" t="s">
        <v>164</v>
      </c>
      <c r="O48" s="40">
        <v>0.11600000000000001</v>
      </c>
      <c r="P48" s="40">
        <v>0.11600000000000001</v>
      </c>
      <c r="Q48" s="40">
        <v>0.11600000000000001</v>
      </c>
      <c r="R48" s="40">
        <v>0.11600000000000001</v>
      </c>
      <c r="S48" s="312" t="s">
        <v>365</v>
      </c>
      <c r="T48" s="280" t="s">
        <v>363</v>
      </c>
      <c r="U48" s="281" t="s">
        <v>341</v>
      </c>
    </row>
    <row r="49" spans="1:21" s="8" customFormat="1" ht="83.25" customHeight="1" x14ac:dyDescent="0.25">
      <c r="A49" s="42" t="s">
        <v>161</v>
      </c>
      <c r="B49" s="44" t="s">
        <v>188</v>
      </c>
      <c r="C49" s="176" t="s">
        <v>212</v>
      </c>
      <c r="D49" s="61" t="s">
        <v>213</v>
      </c>
      <c r="E49" s="35" t="s">
        <v>164</v>
      </c>
      <c r="F49" s="35" t="s">
        <v>164</v>
      </c>
      <c r="G49" s="234">
        <v>2017</v>
      </c>
      <c r="H49" s="234">
        <v>2017</v>
      </c>
      <c r="I49" s="59" t="s">
        <v>164</v>
      </c>
      <c r="J49" s="59" t="s">
        <v>164</v>
      </c>
      <c r="K49" s="59" t="s">
        <v>164</v>
      </c>
      <c r="L49" s="59" t="s">
        <v>164</v>
      </c>
      <c r="M49" s="59" t="s">
        <v>164</v>
      </c>
      <c r="N49" s="59" t="s">
        <v>164</v>
      </c>
      <c r="O49" s="40">
        <v>0.16</v>
      </c>
      <c r="P49" s="40">
        <v>0.16</v>
      </c>
      <c r="Q49" s="40">
        <v>0.16</v>
      </c>
      <c r="R49" s="40">
        <v>0.16</v>
      </c>
      <c r="S49" s="311" t="s">
        <v>364</v>
      </c>
      <c r="T49" s="280" t="s">
        <v>363</v>
      </c>
      <c r="U49" s="281" t="s">
        <v>341</v>
      </c>
    </row>
    <row r="50" spans="1:21" s="8" customFormat="1" ht="48.75" customHeight="1" x14ac:dyDescent="0.25">
      <c r="A50" s="42" t="s">
        <v>162</v>
      </c>
      <c r="B50" s="44" t="s">
        <v>192</v>
      </c>
      <c r="C50" s="176" t="s">
        <v>212</v>
      </c>
      <c r="D50" s="61" t="s">
        <v>213</v>
      </c>
      <c r="E50" s="35" t="s">
        <v>164</v>
      </c>
      <c r="F50" s="35" t="s">
        <v>164</v>
      </c>
      <c r="G50" s="234">
        <v>2017</v>
      </c>
      <c r="H50" s="234">
        <v>2017</v>
      </c>
      <c r="I50" s="59" t="s">
        <v>164</v>
      </c>
      <c r="J50" s="59" t="s">
        <v>164</v>
      </c>
      <c r="K50" s="59" t="s">
        <v>164</v>
      </c>
      <c r="L50" s="59" t="s">
        <v>164</v>
      </c>
      <c r="M50" s="59" t="s">
        <v>164</v>
      </c>
      <c r="N50" s="59" t="s">
        <v>164</v>
      </c>
      <c r="O50" s="40">
        <v>7.0000000000000007E-2</v>
      </c>
      <c r="P50" s="40">
        <v>7.0000000000000007E-2</v>
      </c>
      <c r="Q50" s="40">
        <v>7.0000000000000007E-2</v>
      </c>
      <c r="R50" s="40">
        <v>7.0000000000000007E-2</v>
      </c>
      <c r="S50" s="310" t="s">
        <v>362</v>
      </c>
      <c r="T50" s="280" t="s">
        <v>363</v>
      </c>
      <c r="U50" s="281" t="s">
        <v>341</v>
      </c>
    </row>
    <row r="51" spans="1:21" s="8" customFormat="1" ht="57.75" customHeight="1" x14ac:dyDescent="0.25">
      <c r="A51" s="42" t="s">
        <v>163</v>
      </c>
      <c r="B51" s="44" t="s">
        <v>193</v>
      </c>
      <c r="C51" s="176" t="s">
        <v>212</v>
      </c>
      <c r="D51" s="61" t="s">
        <v>213</v>
      </c>
      <c r="E51" s="35" t="s">
        <v>164</v>
      </c>
      <c r="F51" s="35" t="s">
        <v>164</v>
      </c>
      <c r="G51" s="234">
        <v>2017</v>
      </c>
      <c r="H51" s="234">
        <v>2017</v>
      </c>
      <c r="I51" s="59" t="s">
        <v>164</v>
      </c>
      <c r="J51" s="59" t="s">
        <v>164</v>
      </c>
      <c r="K51" s="59" t="s">
        <v>164</v>
      </c>
      <c r="L51" s="59" t="s">
        <v>164</v>
      </c>
      <c r="M51" s="59" t="s">
        <v>164</v>
      </c>
      <c r="N51" s="59" t="s">
        <v>164</v>
      </c>
      <c r="O51" s="40">
        <v>8.4000000000000005E-2</v>
      </c>
      <c r="P51" s="40">
        <v>8.4000000000000005E-2</v>
      </c>
      <c r="Q51" s="40">
        <v>8.4000000000000005E-2</v>
      </c>
      <c r="R51" s="40">
        <v>8.4000000000000005E-2</v>
      </c>
      <c r="S51" s="310" t="s">
        <v>361</v>
      </c>
      <c r="T51" s="280" t="s">
        <v>363</v>
      </c>
      <c r="U51" s="281" t="s">
        <v>341</v>
      </c>
    </row>
    <row r="52" spans="1:21" s="8" customFormat="1" ht="57.75" customHeight="1" x14ac:dyDescent="0.25">
      <c r="A52" s="253" t="s">
        <v>97</v>
      </c>
      <c r="B52" s="216" t="s">
        <v>154</v>
      </c>
      <c r="C52" s="249"/>
      <c r="D52" s="249"/>
      <c r="E52" s="76" t="s">
        <v>164</v>
      </c>
      <c r="F52" s="76" t="s">
        <v>164</v>
      </c>
      <c r="G52" s="262"/>
      <c r="H52" s="262"/>
      <c r="I52" s="57" t="s">
        <v>164</v>
      </c>
      <c r="J52" s="57" t="s">
        <v>164</v>
      </c>
      <c r="K52" s="57" t="s">
        <v>164</v>
      </c>
      <c r="L52" s="57" t="s">
        <v>164</v>
      </c>
      <c r="M52" s="57" t="s">
        <v>164</v>
      </c>
      <c r="N52" s="57" t="s">
        <v>164</v>
      </c>
      <c r="O52" s="254">
        <f>SUM(O53:O55)</f>
        <v>0.76</v>
      </c>
      <c r="P52" s="254">
        <f>SUM(P53:P55)</f>
        <v>0.76</v>
      </c>
      <c r="Q52" s="254">
        <f>SUM(Q53:Q55)</f>
        <v>0.76</v>
      </c>
      <c r="R52" s="254">
        <f>SUM(R53:R55)</f>
        <v>0.76</v>
      </c>
      <c r="S52" s="263"/>
      <c r="T52" s="264"/>
      <c r="U52" s="263"/>
    </row>
    <row r="53" spans="1:21" s="8" customFormat="1" ht="69.75" customHeight="1" x14ac:dyDescent="0.25">
      <c r="A53" s="42" t="s">
        <v>165</v>
      </c>
      <c r="B53" s="41" t="s">
        <v>189</v>
      </c>
      <c r="C53" s="176" t="s">
        <v>212</v>
      </c>
      <c r="D53" s="61" t="s">
        <v>217</v>
      </c>
      <c r="E53" s="35" t="s">
        <v>164</v>
      </c>
      <c r="F53" s="35" t="s">
        <v>164</v>
      </c>
      <c r="G53" s="234">
        <v>2017</v>
      </c>
      <c r="H53" s="234">
        <v>2017</v>
      </c>
      <c r="I53" s="59" t="s">
        <v>164</v>
      </c>
      <c r="J53" s="59" t="s">
        <v>164</v>
      </c>
      <c r="K53" s="59" t="s">
        <v>164</v>
      </c>
      <c r="L53" s="59" t="s">
        <v>164</v>
      </c>
      <c r="M53" s="59" t="s">
        <v>164</v>
      </c>
      <c r="N53" s="59" t="s">
        <v>164</v>
      </c>
      <c r="O53" s="45">
        <v>0.16</v>
      </c>
      <c r="P53" s="45">
        <v>0.16</v>
      </c>
      <c r="Q53" s="45">
        <v>0.16</v>
      </c>
      <c r="R53" s="45">
        <v>0.16</v>
      </c>
      <c r="S53" s="353" t="s">
        <v>389</v>
      </c>
      <c r="T53" s="280" t="s">
        <v>340</v>
      </c>
      <c r="U53" s="281" t="s">
        <v>341</v>
      </c>
    </row>
    <row r="54" spans="1:21" s="8" customFormat="1" ht="75" customHeight="1" x14ac:dyDescent="0.25">
      <c r="A54" s="42" t="s">
        <v>166</v>
      </c>
      <c r="B54" s="41" t="s">
        <v>190</v>
      </c>
      <c r="C54" s="176" t="s">
        <v>212</v>
      </c>
      <c r="D54" s="61" t="s">
        <v>217</v>
      </c>
      <c r="E54" s="35" t="s">
        <v>164</v>
      </c>
      <c r="F54" s="35" t="s">
        <v>164</v>
      </c>
      <c r="G54" s="234">
        <v>2017</v>
      </c>
      <c r="H54" s="234">
        <v>2017</v>
      </c>
      <c r="I54" s="59" t="s">
        <v>164</v>
      </c>
      <c r="J54" s="59" t="s">
        <v>164</v>
      </c>
      <c r="K54" s="59" t="s">
        <v>164</v>
      </c>
      <c r="L54" s="59" t="s">
        <v>164</v>
      </c>
      <c r="M54" s="59" t="s">
        <v>164</v>
      </c>
      <c r="N54" s="59" t="s">
        <v>164</v>
      </c>
      <c r="O54" s="45">
        <v>0.16</v>
      </c>
      <c r="P54" s="45">
        <v>0.16</v>
      </c>
      <c r="Q54" s="45">
        <v>0.16</v>
      </c>
      <c r="R54" s="45">
        <v>0.16</v>
      </c>
      <c r="S54" s="353" t="s">
        <v>390</v>
      </c>
      <c r="T54" s="280" t="s">
        <v>340</v>
      </c>
      <c r="U54" s="281" t="s">
        <v>341</v>
      </c>
    </row>
    <row r="55" spans="1:21" s="8" customFormat="1" ht="70.5" customHeight="1" x14ac:dyDescent="0.25">
      <c r="A55" s="42" t="s">
        <v>167</v>
      </c>
      <c r="B55" s="41" t="s">
        <v>191</v>
      </c>
      <c r="C55" s="176" t="s">
        <v>212</v>
      </c>
      <c r="D55" s="61" t="s">
        <v>217</v>
      </c>
      <c r="E55" s="35" t="s">
        <v>164</v>
      </c>
      <c r="F55" s="35" t="s">
        <v>164</v>
      </c>
      <c r="G55" s="234">
        <v>2017</v>
      </c>
      <c r="H55" s="234">
        <v>2017</v>
      </c>
      <c r="I55" s="59" t="s">
        <v>164</v>
      </c>
      <c r="J55" s="59" t="s">
        <v>164</v>
      </c>
      <c r="K55" s="59" t="s">
        <v>164</v>
      </c>
      <c r="L55" s="59" t="s">
        <v>164</v>
      </c>
      <c r="M55" s="59" t="s">
        <v>164</v>
      </c>
      <c r="N55" s="59" t="s">
        <v>164</v>
      </c>
      <c r="O55" s="38">
        <v>0.44</v>
      </c>
      <c r="P55" s="38">
        <v>0.44</v>
      </c>
      <c r="Q55" s="38">
        <v>0.44</v>
      </c>
      <c r="R55" s="38">
        <v>0.44</v>
      </c>
      <c r="S55" s="353" t="s">
        <v>390</v>
      </c>
      <c r="T55" s="280" t="s">
        <v>340</v>
      </c>
      <c r="U55" s="281" t="s">
        <v>341</v>
      </c>
    </row>
    <row r="56" spans="1:21" s="8" customFormat="1" ht="35.1" customHeight="1" x14ac:dyDescent="0.25">
      <c r="A56" s="77" t="s">
        <v>100</v>
      </c>
      <c r="B56" s="266" t="s">
        <v>31</v>
      </c>
      <c r="C56" s="247"/>
      <c r="D56" s="247"/>
      <c r="E56" s="48" t="s">
        <v>164</v>
      </c>
      <c r="F56" s="48" t="s">
        <v>164</v>
      </c>
      <c r="G56" s="267"/>
      <c r="H56" s="267"/>
      <c r="I56" s="240" t="s">
        <v>164</v>
      </c>
      <c r="J56" s="240" t="s">
        <v>164</v>
      </c>
      <c r="K56" s="240" t="s">
        <v>164</v>
      </c>
      <c r="L56" s="240" t="s">
        <v>164</v>
      </c>
      <c r="M56" s="240" t="s">
        <v>164</v>
      </c>
      <c r="N56" s="240" t="s">
        <v>164</v>
      </c>
      <c r="O56" s="48">
        <f>O57+O59</f>
        <v>9.5069999999999997</v>
      </c>
      <c r="P56" s="48">
        <f>P57+P59</f>
        <v>9.5069999999999997</v>
      </c>
      <c r="Q56" s="48">
        <f>Q57+Q59</f>
        <v>9.5069999999999997</v>
      </c>
      <c r="R56" s="48">
        <f>R57+R59</f>
        <v>9.5069999999999997</v>
      </c>
      <c r="S56" s="268"/>
      <c r="T56" s="269"/>
      <c r="U56" s="268"/>
    </row>
    <row r="57" spans="1:21" s="8" customFormat="1" ht="35.1" customHeight="1" x14ac:dyDescent="0.25">
      <c r="A57" s="253" t="s">
        <v>168</v>
      </c>
      <c r="B57" s="216" t="s">
        <v>150</v>
      </c>
      <c r="C57" s="249"/>
      <c r="D57" s="249"/>
      <c r="E57" s="76" t="s">
        <v>164</v>
      </c>
      <c r="F57" s="76" t="s">
        <v>164</v>
      </c>
      <c r="G57" s="262"/>
      <c r="H57" s="262"/>
      <c r="I57" s="57" t="s">
        <v>164</v>
      </c>
      <c r="J57" s="57" t="s">
        <v>164</v>
      </c>
      <c r="K57" s="57" t="s">
        <v>164</v>
      </c>
      <c r="L57" s="57" t="s">
        <v>164</v>
      </c>
      <c r="M57" s="57" t="s">
        <v>164</v>
      </c>
      <c r="N57" s="57" t="s">
        <v>164</v>
      </c>
      <c r="O57" s="254">
        <f>O58</f>
        <v>0.67400000000000004</v>
      </c>
      <c r="P57" s="254">
        <f>P58</f>
        <v>0.67400000000000004</v>
      </c>
      <c r="Q57" s="254">
        <f>Q58</f>
        <v>0.67400000000000004</v>
      </c>
      <c r="R57" s="254">
        <f>R58</f>
        <v>0.67400000000000004</v>
      </c>
      <c r="S57" s="263"/>
      <c r="T57" s="264"/>
      <c r="U57" s="263"/>
    </row>
    <row r="58" spans="1:21" s="8" customFormat="1" ht="44.25" customHeight="1" x14ac:dyDescent="0.25">
      <c r="A58" s="36" t="s">
        <v>169</v>
      </c>
      <c r="B58" s="125" t="s">
        <v>353</v>
      </c>
      <c r="C58" s="176" t="s">
        <v>212</v>
      </c>
      <c r="D58" s="61" t="s">
        <v>213</v>
      </c>
      <c r="E58" s="35" t="s">
        <v>164</v>
      </c>
      <c r="F58" s="35" t="s">
        <v>164</v>
      </c>
      <c r="G58" s="234">
        <v>2017</v>
      </c>
      <c r="H58" s="234">
        <v>2017</v>
      </c>
      <c r="I58" s="59" t="s">
        <v>164</v>
      </c>
      <c r="J58" s="59" t="s">
        <v>164</v>
      </c>
      <c r="K58" s="59" t="s">
        <v>164</v>
      </c>
      <c r="L58" s="59" t="s">
        <v>164</v>
      </c>
      <c r="M58" s="59" t="s">
        <v>164</v>
      </c>
      <c r="N58" s="59" t="s">
        <v>164</v>
      </c>
      <c r="O58" s="40">
        <v>0.67400000000000004</v>
      </c>
      <c r="P58" s="40">
        <v>0.67400000000000004</v>
      </c>
      <c r="Q58" s="40">
        <v>0.67400000000000004</v>
      </c>
      <c r="R58" s="40">
        <v>0.67400000000000004</v>
      </c>
      <c r="S58" s="237" t="s">
        <v>357</v>
      </c>
      <c r="T58" s="308" t="s">
        <v>178</v>
      </c>
      <c r="U58" s="237" t="s">
        <v>180</v>
      </c>
    </row>
    <row r="59" spans="1:21" s="8" customFormat="1" ht="35.1" customHeight="1" x14ac:dyDescent="0.25">
      <c r="A59" s="253" t="s">
        <v>170</v>
      </c>
      <c r="B59" s="216" t="s">
        <v>154</v>
      </c>
      <c r="C59" s="249"/>
      <c r="D59" s="249"/>
      <c r="E59" s="76" t="s">
        <v>164</v>
      </c>
      <c r="F59" s="76" t="s">
        <v>164</v>
      </c>
      <c r="G59" s="262"/>
      <c r="H59" s="262"/>
      <c r="I59" s="57" t="s">
        <v>164</v>
      </c>
      <c r="J59" s="57" t="s">
        <v>164</v>
      </c>
      <c r="K59" s="57" t="s">
        <v>164</v>
      </c>
      <c r="L59" s="57" t="s">
        <v>164</v>
      </c>
      <c r="M59" s="57" t="s">
        <v>164</v>
      </c>
      <c r="N59" s="57" t="s">
        <v>164</v>
      </c>
      <c r="O59" s="254">
        <f>O60+O61</f>
        <v>8.8330000000000002</v>
      </c>
      <c r="P59" s="254">
        <f>P60+P61</f>
        <v>8.8330000000000002</v>
      </c>
      <c r="Q59" s="254">
        <f>Q60+Q61</f>
        <v>8.8330000000000002</v>
      </c>
      <c r="R59" s="254">
        <f>R60+R61</f>
        <v>8.8330000000000002</v>
      </c>
      <c r="S59" s="263"/>
      <c r="T59" s="309"/>
      <c r="U59" s="263"/>
    </row>
    <row r="60" spans="1:21" s="8" customFormat="1" ht="59.25" customHeight="1" x14ac:dyDescent="0.25">
      <c r="A60" s="198" t="s">
        <v>171</v>
      </c>
      <c r="B60" s="125" t="s">
        <v>354</v>
      </c>
      <c r="C60" s="176" t="s">
        <v>212</v>
      </c>
      <c r="D60" s="61" t="s">
        <v>358</v>
      </c>
      <c r="E60" s="35" t="s">
        <v>164</v>
      </c>
      <c r="F60" s="35" t="s">
        <v>164</v>
      </c>
      <c r="G60" s="234">
        <v>2017</v>
      </c>
      <c r="H60" s="234">
        <v>2017</v>
      </c>
      <c r="I60" s="59" t="s">
        <v>164</v>
      </c>
      <c r="J60" s="59" t="s">
        <v>164</v>
      </c>
      <c r="K60" s="59" t="s">
        <v>164</v>
      </c>
      <c r="L60" s="59" t="s">
        <v>164</v>
      </c>
      <c r="M60" s="59" t="s">
        <v>164</v>
      </c>
      <c r="N60" s="59" t="s">
        <v>164</v>
      </c>
      <c r="O60" s="40">
        <f>3.52/5*3</f>
        <v>2.1120000000000001</v>
      </c>
      <c r="P60" s="40">
        <f>3.52/5*3</f>
        <v>2.1120000000000001</v>
      </c>
      <c r="Q60" s="40">
        <f>3.52/5*3</f>
        <v>2.1120000000000001</v>
      </c>
      <c r="R60" s="40">
        <f>3.52/5*3</f>
        <v>2.1120000000000001</v>
      </c>
      <c r="S60" s="237" t="s">
        <v>360</v>
      </c>
      <c r="T60" s="308" t="s">
        <v>178</v>
      </c>
      <c r="U60" s="237" t="s">
        <v>180</v>
      </c>
    </row>
    <row r="61" spans="1:21" s="8" customFormat="1" ht="63.75" customHeight="1" x14ac:dyDescent="0.25">
      <c r="A61" s="305" t="s">
        <v>351</v>
      </c>
      <c r="B61" s="125" t="s">
        <v>352</v>
      </c>
      <c r="C61" s="302" t="s">
        <v>212</v>
      </c>
      <c r="D61" s="61" t="s">
        <v>217</v>
      </c>
      <c r="E61" s="35" t="s">
        <v>164</v>
      </c>
      <c r="F61" s="35" t="s">
        <v>164</v>
      </c>
      <c r="G61" s="234">
        <v>2017</v>
      </c>
      <c r="H61" s="234">
        <v>2017</v>
      </c>
      <c r="I61" s="59" t="s">
        <v>164</v>
      </c>
      <c r="J61" s="59" t="s">
        <v>164</v>
      </c>
      <c r="K61" s="59" t="s">
        <v>164</v>
      </c>
      <c r="L61" s="59" t="s">
        <v>164</v>
      </c>
      <c r="M61" s="59" t="s">
        <v>164</v>
      </c>
      <c r="N61" s="59" t="s">
        <v>164</v>
      </c>
      <c r="O61" s="40">
        <v>6.7210000000000001</v>
      </c>
      <c r="P61" s="40">
        <v>6.7210000000000001</v>
      </c>
      <c r="Q61" s="40">
        <v>6.7210000000000001</v>
      </c>
      <c r="R61" s="40">
        <v>6.7210000000000001</v>
      </c>
      <c r="S61" s="237" t="s">
        <v>359</v>
      </c>
      <c r="T61" s="308" t="s">
        <v>178</v>
      </c>
      <c r="U61" s="237" t="s">
        <v>180</v>
      </c>
    </row>
    <row r="62" spans="1:21" s="8" customFormat="1" ht="35.1" customHeight="1" x14ac:dyDescent="0.25">
      <c r="A62" s="440" t="s">
        <v>43</v>
      </c>
      <c r="B62" s="440"/>
      <c r="C62" s="61"/>
      <c r="D62" s="61"/>
      <c r="E62" s="35"/>
      <c r="F62" s="35"/>
      <c r="G62" s="234"/>
      <c r="H62" s="234"/>
      <c r="I62" s="59"/>
      <c r="J62" s="59"/>
      <c r="K62" s="59"/>
      <c r="L62" s="59"/>
      <c r="M62" s="59"/>
      <c r="N62" s="59"/>
      <c r="O62" s="35"/>
      <c r="P62" s="35"/>
      <c r="Q62" s="35"/>
      <c r="R62" s="35"/>
      <c r="S62" s="237"/>
      <c r="T62" s="238"/>
      <c r="U62" s="237"/>
    </row>
    <row r="63" spans="1:21" x14ac:dyDescent="0.25">
      <c r="A63" s="34"/>
      <c r="B63" s="33"/>
      <c r="G63" s="64"/>
      <c r="H63" s="64"/>
    </row>
    <row r="64" spans="1:21" ht="45.75" customHeight="1" x14ac:dyDescent="0.25">
      <c r="A64" s="1"/>
      <c r="B64" s="11"/>
      <c r="C64" s="388" t="s">
        <v>246</v>
      </c>
      <c r="D64" s="388"/>
      <c r="E64" s="388"/>
      <c r="F64" s="388"/>
      <c r="G64" s="388"/>
      <c r="H64" s="388"/>
      <c r="I64" s="388"/>
      <c r="J64" s="388"/>
      <c r="K64" s="388"/>
      <c r="L64" s="388"/>
      <c r="S64" s="276"/>
      <c r="T64" s="277"/>
      <c r="U64" s="278"/>
    </row>
    <row r="65" spans="1:21" x14ac:dyDescent="0.25">
      <c r="A65" s="376" t="s">
        <v>226</v>
      </c>
      <c r="B65" s="376"/>
      <c r="C65" s="79"/>
      <c r="D65" s="79"/>
      <c r="E65" s="79"/>
      <c r="F65" s="79"/>
      <c r="S65" s="276"/>
      <c r="T65" s="277"/>
      <c r="U65" s="278"/>
    </row>
    <row r="66" spans="1:21" x14ac:dyDescent="0.25">
      <c r="A66" s="375" t="s">
        <v>393</v>
      </c>
      <c r="B66" s="375"/>
      <c r="C66" s="79"/>
      <c r="D66" s="79"/>
      <c r="E66" s="79"/>
      <c r="F66" s="79"/>
      <c r="S66" s="279"/>
      <c r="T66" s="277"/>
      <c r="U66" s="278"/>
    </row>
    <row r="67" spans="1:21" x14ac:dyDescent="0.25">
      <c r="A67" s="375" t="s">
        <v>394</v>
      </c>
      <c r="B67" s="375"/>
    </row>
  </sheetData>
  <mergeCells count="67">
    <mergeCell ref="A65:B65"/>
    <mergeCell ref="A66:B66"/>
    <mergeCell ref="A67:B67"/>
    <mergeCell ref="C64:L64"/>
    <mergeCell ref="Q26:Q27"/>
    <mergeCell ref="A26:A27"/>
    <mergeCell ref="C26:C27"/>
    <mergeCell ref="D26:D27"/>
    <mergeCell ref="F26:F27"/>
    <mergeCell ref="E26:E27"/>
    <mergeCell ref="G26:G27"/>
    <mergeCell ref="H26:H27"/>
    <mergeCell ref="O26:O27"/>
    <mergeCell ref="P26:P27"/>
    <mergeCell ref="A62:B62"/>
    <mergeCell ref="R26:R27"/>
    <mergeCell ref="S26:S27"/>
    <mergeCell ref="T26:T27"/>
    <mergeCell ref="U26:U27"/>
    <mergeCell ref="S10:U10"/>
    <mergeCell ref="O12:S12"/>
    <mergeCell ref="T14:T15"/>
    <mergeCell ref="U14:U15"/>
    <mergeCell ref="S14:S15"/>
    <mergeCell ref="I11:N11"/>
    <mergeCell ref="D13:D15"/>
    <mergeCell ref="H14:H15"/>
    <mergeCell ref="F14:F15"/>
    <mergeCell ref="G14:G15"/>
    <mergeCell ref="I12:N12"/>
    <mergeCell ref="E14:E15"/>
    <mergeCell ref="G13:H13"/>
    <mergeCell ref="P1:U1"/>
    <mergeCell ref="P2:U2"/>
    <mergeCell ref="P3:U3"/>
    <mergeCell ref="S13:U13"/>
    <mergeCell ref="Q13:R13"/>
    <mergeCell ref="O13:P13"/>
    <mergeCell ref="S5:U5"/>
    <mergeCell ref="S6:U6"/>
    <mergeCell ref="S7:U7"/>
    <mergeCell ref="S8:U8"/>
    <mergeCell ref="S9:U9"/>
    <mergeCell ref="A7:B7"/>
    <mergeCell ref="A8:B8"/>
    <mergeCell ref="A9:B9"/>
    <mergeCell ref="A10:B10"/>
    <mergeCell ref="C5:O5"/>
    <mergeCell ref="D6:M6"/>
    <mergeCell ref="I9:N9"/>
    <mergeCell ref="I10:N10"/>
    <mergeCell ref="A1:D1"/>
    <mergeCell ref="R14:R15"/>
    <mergeCell ref="A13:A15"/>
    <mergeCell ref="M13:M15"/>
    <mergeCell ref="N13:N15"/>
    <mergeCell ref="L14:L15"/>
    <mergeCell ref="I13:L13"/>
    <mergeCell ref="I14:I15"/>
    <mergeCell ref="P14:P15"/>
    <mergeCell ref="Q14:Q15"/>
    <mergeCell ref="K14:K15"/>
    <mergeCell ref="O14:O15"/>
    <mergeCell ref="J14:J15"/>
    <mergeCell ref="B13:B15"/>
    <mergeCell ref="C13:C15"/>
    <mergeCell ref="E13:F13"/>
  </mergeCells>
  <phoneticPr fontId="0" type="noConversion"/>
  <pageMargins left="0.39370078740157483" right="0.39370078740157483" top="0.39370078740157483" bottom="0.39370078740157483" header="0.31496062992125984" footer="0.31496062992125984"/>
  <pageSetup paperSize="8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90"/>
  <sheetViews>
    <sheetView workbookViewId="0">
      <selection activeCell="A3" sqref="A3:BX3"/>
    </sheetView>
  </sheetViews>
  <sheetFormatPr defaultColWidth="0.85546875" defaultRowHeight="12.75" x14ac:dyDescent="0.2"/>
  <cols>
    <col min="1" max="58" width="0.85546875" style="23"/>
    <col min="59" max="59" width="15.5703125" style="23" customWidth="1"/>
    <col min="60" max="72" width="0.85546875" style="23"/>
    <col min="73" max="73" width="15.28515625" style="23" customWidth="1"/>
    <col min="74" max="80" width="0.85546875" style="23"/>
    <col min="81" max="81" width="6.5703125" style="23" bestFit="1" customWidth="1"/>
    <col min="82" max="16384" width="0.85546875" style="23"/>
  </cols>
  <sheetData>
    <row r="1" spans="1:99" ht="33.75" customHeight="1" x14ac:dyDescent="0.2">
      <c r="BG1" s="441" t="s">
        <v>253</v>
      </c>
      <c r="BH1" s="441"/>
      <c r="BI1" s="441"/>
      <c r="BJ1" s="441"/>
      <c r="BK1" s="441"/>
      <c r="BL1" s="441"/>
      <c r="BM1" s="441"/>
      <c r="BN1" s="441"/>
      <c r="BO1" s="441"/>
      <c r="BP1" s="441"/>
      <c r="BQ1" s="441"/>
      <c r="BR1" s="441"/>
      <c r="BS1" s="441"/>
      <c r="BT1" s="441"/>
      <c r="BU1" s="441"/>
      <c r="BV1" s="441"/>
      <c r="BW1" s="441"/>
      <c r="BX1" s="441"/>
      <c r="BY1" s="441"/>
    </row>
    <row r="3" spans="1:99" s="24" customFormat="1" ht="48" customHeight="1" x14ac:dyDescent="0.3">
      <c r="A3" s="460" t="s">
        <v>254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0"/>
      <c r="AF3" s="460"/>
      <c r="AG3" s="460"/>
      <c r="AH3" s="460"/>
      <c r="AI3" s="460"/>
      <c r="AJ3" s="460"/>
      <c r="AK3" s="460"/>
      <c r="AL3" s="460"/>
      <c r="AM3" s="460"/>
      <c r="AN3" s="460"/>
      <c r="AO3" s="460"/>
      <c r="AP3" s="460"/>
      <c r="AQ3" s="460"/>
      <c r="AR3" s="460"/>
      <c r="AS3" s="460"/>
      <c r="AT3" s="460"/>
      <c r="AU3" s="460"/>
      <c r="AV3" s="460"/>
      <c r="AW3" s="460"/>
      <c r="AX3" s="460"/>
      <c r="AY3" s="460"/>
      <c r="AZ3" s="460"/>
      <c r="BA3" s="460"/>
      <c r="BB3" s="460"/>
      <c r="BC3" s="460"/>
      <c r="BD3" s="460"/>
      <c r="BE3" s="460"/>
      <c r="BF3" s="460"/>
      <c r="BG3" s="460"/>
      <c r="BH3" s="460"/>
      <c r="BI3" s="460"/>
      <c r="BJ3" s="460"/>
      <c r="BK3" s="460"/>
      <c r="BL3" s="460"/>
      <c r="BM3" s="460"/>
      <c r="BN3" s="460"/>
      <c r="BO3" s="460"/>
      <c r="BP3" s="460"/>
      <c r="BQ3" s="460"/>
      <c r="BR3" s="460"/>
      <c r="BS3" s="460"/>
      <c r="BT3" s="460"/>
      <c r="BU3" s="460"/>
      <c r="BV3" s="460"/>
      <c r="BW3" s="460"/>
      <c r="BX3" s="460"/>
      <c r="BY3" s="275"/>
    </row>
    <row r="5" spans="1:99" ht="24.75" customHeight="1" x14ac:dyDescent="0.2">
      <c r="A5" s="356" t="s">
        <v>220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6"/>
      <c r="AE5" s="356"/>
      <c r="AF5" s="356"/>
      <c r="AG5" s="356"/>
      <c r="AH5" s="356"/>
      <c r="AI5" s="356"/>
      <c r="AJ5" s="356"/>
      <c r="AK5" s="356"/>
      <c r="AL5" s="356"/>
      <c r="AM5" s="356"/>
      <c r="AN5" s="356"/>
      <c r="AO5" s="356"/>
      <c r="AP5" s="356"/>
      <c r="BF5" s="71"/>
      <c r="BG5" s="71"/>
      <c r="BH5" s="356" t="s">
        <v>219</v>
      </c>
      <c r="BI5" s="356"/>
      <c r="BJ5" s="356"/>
      <c r="BK5" s="356"/>
      <c r="BL5" s="356"/>
      <c r="BM5" s="356"/>
      <c r="BN5" s="356"/>
      <c r="BO5" s="356"/>
      <c r="BP5" s="356"/>
      <c r="BQ5" s="356"/>
      <c r="BR5" s="356"/>
      <c r="BS5" s="356"/>
      <c r="BT5" s="356"/>
      <c r="BU5" s="356"/>
      <c r="BV5" s="356"/>
      <c r="BW5" s="356"/>
      <c r="BX5" s="356"/>
      <c r="BY5" s="303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</row>
    <row r="6" spans="1:99" ht="30" customHeight="1" x14ac:dyDescent="0.25">
      <c r="A6" s="357" t="s">
        <v>46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AP6" s="357"/>
      <c r="BF6" s="1"/>
      <c r="BG6" s="1"/>
      <c r="BH6" s="357" t="s">
        <v>255</v>
      </c>
      <c r="BI6" s="357"/>
      <c r="BJ6" s="357"/>
      <c r="BK6" s="357"/>
      <c r="BL6" s="357"/>
      <c r="BM6" s="357"/>
      <c r="BN6" s="357"/>
      <c r="BO6" s="357"/>
      <c r="BP6" s="357"/>
      <c r="BQ6" s="357"/>
      <c r="BR6" s="357"/>
      <c r="BS6" s="357"/>
      <c r="BT6" s="357"/>
      <c r="BU6" s="357"/>
      <c r="BV6" s="357"/>
      <c r="BW6" s="357"/>
      <c r="BX6" s="357"/>
      <c r="BY6" s="357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</row>
    <row r="7" spans="1:99" s="27" customFormat="1" ht="31.5" customHeight="1" x14ac:dyDescent="0.25">
      <c r="A7" s="357" t="s">
        <v>256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  <c r="AG7" s="357"/>
      <c r="AH7" s="357"/>
      <c r="AI7" s="357"/>
      <c r="AJ7" s="357"/>
      <c r="AK7" s="357"/>
      <c r="AL7" s="357"/>
      <c r="AM7" s="357"/>
      <c r="AN7" s="357"/>
      <c r="AO7" s="357"/>
      <c r="AP7" s="357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1"/>
      <c r="BG7" s="1"/>
      <c r="BH7" s="357" t="s">
        <v>395</v>
      </c>
      <c r="BI7" s="357"/>
      <c r="BJ7" s="357"/>
      <c r="BK7" s="357"/>
      <c r="BL7" s="357"/>
      <c r="BM7" s="357"/>
      <c r="BN7" s="357"/>
      <c r="BO7" s="357"/>
      <c r="BP7" s="357"/>
      <c r="BQ7" s="357"/>
      <c r="BR7" s="357"/>
      <c r="BS7" s="357"/>
      <c r="BT7" s="357"/>
      <c r="BU7" s="357"/>
      <c r="BV7" s="357"/>
      <c r="BW7" s="357"/>
      <c r="BX7" s="304"/>
      <c r="BY7" s="304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</row>
    <row r="8" spans="1:99" ht="27.75" customHeight="1" x14ac:dyDescent="0.25">
      <c r="A8" s="357" t="s">
        <v>148</v>
      </c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  <c r="AE8" s="357"/>
      <c r="AF8" s="357"/>
      <c r="AG8" s="357"/>
      <c r="AH8" s="357"/>
      <c r="AI8" s="357"/>
      <c r="AJ8" s="357"/>
      <c r="AK8" s="357"/>
      <c r="AL8" s="357"/>
      <c r="AM8" s="357"/>
      <c r="AN8" s="357"/>
      <c r="AO8" s="357"/>
      <c r="AP8" s="357"/>
      <c r="BF8" s="1"/>
      <c r="BG8" s="1"/>
      <c r="BH8" s="357" t="s">
        <v>148</v>
      </c>
      <c r="BI8" s="357"/>
      <c r="BJ8" s="357"/>
      <c r="BK8" s="357"/>
      <c r="BL8" s="357"/>
      <c r="BM8" s="357"/>
      <c r="BN8" s="357"/>
      <c r="BO8" s="357"/>
      <c r="BP8" s="357"/>
      <c r="BQ8" s="357"/>
      <c r="BR8" s="357"/>
      <c r="BS8" s="357"/>
      <c r="BT8" s="357"/>
      <c r="BU8" s="357"/>
      <c r="BV8" s="357"/>
      <c r="BW8" s="357"/>
      <c r="BX8" s="357"/>
      <c r="BY8" s="304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</row>
    <row r="9" spans="1:99" ht="15.75" customHeight="1" x14ac:dyDescent="0.2">
      <c r="A9" s="376" t="s">
        <v>105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76"/>
      <c r="Y9" s="376"/>
      <c r="Z9" s="376"/>
      <c r="AA9" s="376"/>
      <c r="AB9" s="376"/>
      <c r="AC9" s="376"/>
      <c r="AD9" s="376"/>
      <c r="AE9" s="376"/>
      <c r="AF9" s="376"/>
      <c r="AG9" s="376"/>
      <c r="AH9" s="376"/>
      <c r="AI9" s="376"/>
      <c r="AJ9" s="376"/>
      <c r="AK9" s="376"/>
      <c r="AL9" s="376"/>
      <c r="AM9" s="376"/>
      <c r="AN9" s="376"/>
      <c r="AO9" s="376"/>
      <c r="AP9" s="270"/>
      <c r="BF9" s="144"/>
      <c r="BG9" s="144"/>
      <c r="BH9" s="376" t="s">
        <v>105</v>
      </c>
      <c r="BI9" s="376"/>
      <c r="BJ9" s="376"/>
      <c r="BK9" s="376"/>
      <c r="BL9" s="376"/>
      <c r="BM9" s="376"/>
      <c r="BN9" s="376"/>
      <c r="BO9" s="376"/>
      <c r="BP9" s="376"/>
      <c r="BQ9" s="376"/>
      <c r="BR9" s="376"/>
      <c r="BS9" s="376"/>
      <c r="BT9" s="376"/>
      <c r="BU9" s="376"/>
      <c r="BV9" s="376"/>
      <c r="BW9" s="376"/>
      <c r="BX9" s="376"/>
      <c r="BY9" s="376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4"/>
      <c r="CO9" s="144"/>
      <c r="CP9" s="144"/>
      <c r="CQ9" s="144"/>
      <c r="CR9" s="144"/>
      <c r="CS9" s="144"/>
      <c r="CT9" s="144"/>
      <c r="CU9" s="144"/>
    </row>
    <row r="11" spans="1:99" ht="13.5" thickBot="1" x14ac:dyDescent="0.25">
      <c r="BU11" s="23" t="s">
        <v>8</v>
      </c>
    </row>
    <row r="12" spans="1:99" ht="22.5" customHeight="1" x14ac:dyDescent="0.2">
      <c r="A12" s="452" t="s">
        <v>2</v>
      </c>
      <c r="B12" s="453"/>
      <c r="C12" s="453"/>
      <c r="D12" s="453"/>
      <c r="E12" s="453"/>
      <c r="F12" s="453"/>
      <c r="G12" s="454"/>
      <c r="H12" s="458" t="s">
        <v>257</v>
      </c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3"/>
      <c r="T12" s="453"/>
      <c r="U12" s="453"/>
      <c r="V12" s="453"/>
      <c r="W12" s="453"/>
      <c r="X12" s="453"/>
      <c r="Y12" s="453"/>
      <c r="Z12" s="453"/>
      <c r="AA12" s="453"/>
      <c r="AB12" s="453"/>
      <c r="AC12" s="453"/>
      <c r="AD12" s="453"/>
      <c r="AE12" s="453"/>
      <c r="AF12" s="453"/>
      <c r="AG12" s="453"/>
      <c r="AH12" s="453"/>
      <c r="AI12" s="453"/>
      <c r="AJ12" s="453"/>
      <c r="AK12" s="453"/>
      <c r="AL12" s="453"/>
      <c r="AM12" s="453"/>
      <c r="AN12" s="453"/>
      <c r="AO12" s="453"/>
      <c r="AP12" s="453"/>
      <c r="AQ12" s="453"/>
      <c r="AR12" s="453"/>
      <c r="AS12" s="453"/>
      <c r="AT12" s="453"/>
      <c r="AU12" s="453"/>
      <c r="AV12" s="453"/>
      <c r="AW12" s="453"/>
      <c r="AX12" s="453"/>
      <c r="AY12" s="453"/>
      <c r="AZ12" s="453"/>
      <c r="BA12" s="453"/>
      <c r="BB12" s="453"/>
      <c r="BC12" s="453"/>
      <c r="BD12" s="453"/>
      <c r="BE12" s="453"/>
      <c r="BF12" s="453"/>
      <c r="BG12" s="453"/>
      <c r="BH12" s="453"/>
      <c r="BI12" s="453"/>
      <c r="BJ12" s="453"/>
      <c r="BK12" s="454"/>
      <c r="BL12" s="446" t="s">
        <v>339</v>
      </c>
      <c r="BM12" s="447"/>
      <c r="BN12" s="447"/>
      <c r="BO12" s="447"/>
      <c r="BP12" s="447"/>
      <c r="BQ12" s="447"/>
      <c r="BR12" s="447"/>
      <c r="BS12" s="447"/>
      <c r="BT12" s="447"/>
      <c r="BU12" s="447"/>
      <c r="BV12" s="447"/>
      <c r="BW12" s="447"/>
      <c r="BX12" s="447"/>
      <c r="BY12" s="448"/>
    </row>
    <row r="13" spans="1:99" ht="35.25" customHeight="1" x14ac:dyDescent="0.2">
      <c r="A13" s="455"/>
      <c r="B13" s="456"/>
      <c r="C13" s="456"/>
      <c r="D13" s="456"/>
      <c r="E13" s="456"/>
      <c r="F13" s="456"/>
      <c r="G13" s="457"/>
      <c r="H13" s="459"/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6"/>
      <c r="T13" s="456"/>
      <c r="U13" s="456"/>
      <c r="V13" s="456"/>
      <c r="W13" s="456"/>
      <c r="X13" s="456"/>
      <c r="Y13" s="456"/>
      <c r="Z13" s="456"/>
      <c r="AA13" s="456"/>
      <c r="AB13" s="456"/>
      <c r="AC13" s="456"/>
      <c r="AD13" s="456"/>
      <c r="AE13" s="456"/>
      <c r="AF13" s="456"/>
      <c r="AG13" s="456"/>
      <c r="AH13" s="456"/>
      <c r="AI13" s="456"/>
      <c r="AJ13" s="456"/>
      <c r="AK13" s="456"/>
      <c r="AL13" s="456"/>
      <c r="AM13" s="456"/>
      <c r="AN13" s="456"/>
      <c r="AO13" s="456"/>
      <c r="AP13" s="456"/>
      <c r="AQ13" s="456"/>
      <c r="AR13" s="456"/>
      <c r="AS13" s="456"/>
      <c r="AT13" s="456"/>
      <c r="AU13" s="456"/>
      <c r="AV13" s="456"/>
      <c r="AW13" s="456"/>
      <c r="AX13" s="456"/>
      <c r="AY13" s="456"/>
      <c r="AZ13" s="456"/>
      <c r="BA13" s="456"/>
      <c r="BB13" s="456"/>
      <c r="BC13" s="456"/>
      <c r="BD13" s="456"/>
      <c r="BE13" s="456"/>
      <c r="BF13" s="456"/>
      <c r="BG13" s="456"/>
      <c r="BH13" s="456"/>
      <c r="BI13" s="456"/>
      <c r="BJ13" s="456"/>
      <c r="BK13" s="457"/>
      <c r="BL13" s="449"/>
      <c r="BM13" s="450"/>
      <c r="BN13" s="450"/>
      <c r="BO13" s="450"/>
      <c r="BP13" s="450"/>
      <c r="BQ13" s="450"/>
      <c r="BR13" s="450"/>
      <c r="BS13" s="450"/>
      <c r="BT13" s="450"/>
      <c r="BU13" s="450"/>
      <c r="BV13" s="450"/>
      <c r="BW13" s="450"/>
      <c r="BX13" s="450"/>
      <c r="BY13" s="451"/>
    </row>
    <row r="14" spans="1:99" ht="13.5" thickBot="1" x14ac:dyDescent="0.25">
      <c r="A14" s="442">
        <v>1</v>
      </c>
      <c r="B14" s="443"/>
      <c r="C14" s="443"/>
      <c r="D14" s="443"/>
      <c r="E14" s="443"/>
      <c r="F14" s="443"/>
      <c r="G14" s="444"/>
      <c r="H14" s="445">
        <v>2</v>
      </c>
      <c r="I14" s="443"/>
      <c r="J14" s="443"/>
      <c r="K14" s="443"/>
      <c r="L14" s="443"/>
      <c r="M14" s="443"/>
      <c r="N14" s="443"/>
      <c r="O14" s="443"/>
      <c r="P14" s="443"/>
      <c r="Q14" s="443"/>
      <c r="R14" s="443"/>
      <c r="S14" s="443"/>
      <c r="T14" s="443"/>
      <c r="U14" s="443"/>
      <c r="V14" s="443"/>
      <c r="W14" s="443"/>
      <c r="X14" s="443"/>
      <c r="Y14" s="443"/>
      <c r="Z14" s="443"/>
      <c r="AA14" s="443"/>
      <c r="AB14" s="443"/>
      <c r="AC14" s="443"/>
      <c r="AD14" s="443"/>
      <c r="AE14" s="443"/>
      <c r="AF14" s="443"/>
      <c r="AG14" s="443"/>
      <c r="AH14" s="443"/>
      <c r="AI14" s="443"/>
      <c r="AJ14" s="443"/>
      <c r="AK14" s="443"/>
      <c r="AL14" s="443"/>
      <c r="AM14" s="443"/>
      <c r="AN14" s="443"/>
      <c r="AO14" s="443"/>
      <c r="AP14" s="443"/>
      <c r="AQ14" s="443"/>
      <c r="AR14" s="443"/>
      <c r="AS14" s="443"/>
      <c r="AT14" s="443"/>
      <c r="AU14" s="443"/>
      <c r="AV14" s="443"/>
      <c r="AW14" s="443"/>
      <c r="AX14" s="443"/>
      <c r="AY14" s="443"/>
      <c r="AZ14" s="443"/>
      <c r="BA14" s="443"/>
      <c r="BB14" s="443"/>
      <c r="BC14" s="443"/>
      <c r="BD14" s="443"/>
      <c r="BE14" s="443"/>
      <c r="BF14" s="443"/>
      <c r="BG14" s="443"/>
      <c r="BH14" s="443"/>
      <c r="BI14" s="443"/>
      <c r="BJ14" s="443"/>
      <c r="BK14" s="444"/>
      <c r="BL14" s="445">
        <v>3</v>
      </c>
      <c r="BM14" s="443"/>
      <c r="BN14" s="443"/>
      <c r="BO14" s="443"/>
      <c r="BP14" s="443"/>
      <c r="BQ14" s="443"/>
      <c r="BR14" s="443"/>
      <c r="BS14" s="443"/>
      <c r="BT14" s="443"/>
      <c r="BU14" s="443"/>
      <c r="BV14" s="443"/>
      <c r="BW14" s="443"/>
      <c r="BX14" s="443"/>
      <c r="BY14" s="444"/>
    </row>
    <row r="15" spans="1:99" s="271" customFormat="1" x14ac:dyDescent="0.2">
      <c r="A15" s="473" t="s">
        <v>258</v>
      </c>
      <c r="B15" s="474"/>
      <c r="C15" s="474"/>
      <c r="D15" s="474"/>
      <c r="E15" s="474"/>
      <c r="F15" s="474"/>
      <c r="G15" s="475"/>
      <c r="H15" s="476" t="s">
        <v>259</v>
      </c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7"/>
      <c r="AE15" s="477"/>
      <c r="AF15" s="477"/>
      <c r="AG15" s="477"/>
      <c r="AH15" s="477"/>
      <c r="AI15" s="477"/>
      <c r="AJ15" s="477"/>
      <c r="AK15" s="477"/>
      <c r="AL15" s="477"/>
      <c r="AM15" s="477"/>
      <c r="AN15" s="477"/>
      <c r="AO15" s="477"/>
      <c r="AP15" s="477"/>
      <c r="AQ15" s="477"/>
      <c r="AR15" s="477"/>
      <c r="AS15" s="477"/>
      <c r="AT15" s="477"/>
      <c r="AU15" s="477"/>
      <c r="AV15" s="477"/>
      <c r="AW15" s="477"/>
      <c r="AX15" s="477"/>
      <c r="AY15" s="477"/>
      <c r="AZ15" s="477"/>
      <c r="BA15" s="477"/>
      <c r="BB15" s="477"/>
      <c r="BC15" s="477"/>
      <c r="BD15" s="477"/>
      <c r="BE15" s="477"/>
      <c r="BF15" s="477"/>
      <c r="BG15" s="477"/>
      <c r="BH15" s="477"/>
      <c r="BI15" s="477"/>
      <c r="BJ15" s="477"/>
      <c r="BK15" s="478"/>
      <c r="BL15" s="479">
        <f>BL17</f>
        <v>192.334</v>
      </c>
      <c r="BM15" s="480"/>
      <c r="BN15" s="480"/>
      <c r="BO15" s="480"/>
      <c r="BP15" s="480"/>
      <c r="BQ15" s="480"/>
      <c r="BR15" s="480"/>
      <c r="BS15" s="480"/>
      <c r="BT15" s="480"/>
      <c r="BU15" s="480"/>
      <c r="BV15" s="480"/>
      <c r="BW15" s="480"/>
      <c r="BX15" s="480"/>
      <c r="BY15" s="481"/>
    </row>
    <row r="16" spans="1:99" x14ac:dyDescent="0.2">
      <c r="A16" s="461"/>
      <c r="B16" s="462"/>
      <c r="C16" s="462"/>
      <c r="D16" s="462"/>
      <c r="E16" s="462"/>
      <c r="F16" s="462"/>
      <c r="G16" s="463"/>
      <c r="H16" s="470" t="s">
        <v>260</v>
      </c>
      <c r="I16" s="471"/>
      <c r="J16" s="471"/>
      <c r="K16" s="471"/>
      <c r="L16" s="471"/>
      <c r="M16" s="471"/>
      <c r="N16" s="471"/>
      <c r="O16" s="471"/>
      <c r="P16" s="471"/>
      <c r="Q16" s="471"/>
      <c r="R16" s="471"/>
      <c r="S16" s="471"/>
      <c r="T16" s="471"/>
      <c r="U16" s="471"/>
      <c r="V16" s="471"/>
      <c r="W16" s="471"/>
      <c r="X16" s="471"/>
      <c r="Y16" s="471"/>
      <c r="Z16" s="471"/>
      <c r="AA16" s="471"/>
      <c r="AB16" s="471"/>
      <c r="AC16" s="471"/>
      <c r="AD16" s="471"/>
      <c r="AE16" s="471"/>
      <c r="AF16" s="471"/>
      <c r="AG16" s="471"/>
      <c r="AH16" s="471"/>
      <c r="AI16" s="471"/>
      <c r="AJ16" s="471"/>
      <c r="AK16" s="471"/>
      <c r="AL16" s="471"/>
      <c r="AM16" s="471"/>
      <c r="AN16" s="471"/>
      <c r="AO16" s="471"/>
      <c r="AP16" s="471"/>
      <c r="AQ16" s="471"/>
      <c r="AR16" s="471"/>
      <c r="AS16" s="471"/>
      <c r="AT16" s="471"/>
      <c r="AU16" s="471"/>
      <c r="AV16" s="471"/>
      <c r="AW16" s="471"/>
      <c r="AX16" s="471"/>
      <c r="AY16" s="471"/>
      <c r="AZ16" s="471"/>
      <c r="BA16" s="471"/>
      <c r="BB16" s="471"/>
      <c r="BC16" s="471"/>
      <c r="BD16" s="471"/>
      <c r="BE16" s="471"/>
      <c r="BF16" s="471"/>
      <c r="BG16" s="471"/>
      <c r="BH16" s="471"/>
      <c r="BI16" s="471"/>
      <c r="BJ16" s="471"/>
      <c r="BK16" s="472"/>
      <c r="BL16" s="467"/>
      <c r="BM16" s="468"/>
      <c r="BN16" s="468"/>
      <c r="BO16" s="468"/>
      <c r="BP16" s="468"/>
      <c r="BQ16" s="468"/>
      <c r="BR16" s="468"/>
      <c r="BS16" s="468"/>
      <c r="BT16" s="468"/>
      <c r="BU16" s="468"/>
      <c r="BV16" s="468"/>
      <c r="BW16" s="468"/>
      <c r="BX16" s="468"/>
      <c r="BY16" s="469"/>
    </row>
    <row r="17" spans="1:77" x14ac:dyDescent="0.2">
      <c r="A17" s="461" t="s">
        <v>15</v>
      </c>
      <c r="B17" s="462"/>
      <c r="C17" s="462"/>
      <c r="D17" s="462"/>
      <c r="E17" s="462"/>
      <c r="F17" s="462"/>
      <c r="G17" s="463"/>
      <c r="H17" s="464" t="s">
        <v>261</v>
      </c>
      <c r="I17" s="465"/>
      <c r="J17" s="465"/>
      <c r="K17" s="465"/>
      <c r="L17" s="465"/>
      <c r="M17" s="465"/>
      <c r="N17" s="465"/>
      <c r="O17" s="465"/>
      <c r="P17" s="465"/>
      <c r="Q17" s="465"/>
      <c r="R17" s="465"/>
      <c r="S17" s="465"/>
      <c r="T17" s="465"/>
      <c r="U17" s="465"/>
      <c r="V17" s="465"/>
      <c r="W17" s="465"/>
      <c r="X17" s="465"/>
      <c r="Y17" s="465"/>
      <c r="Z17" s="465"/>
      <c r="AA17" s="465"/>
      <c r="AB17" s="465"/>
      <c r="AC17" s="465"/>
      <c r="AD17" s="465"/>
      <c r="AE17" s="465"/>
      <c r="AF17" s="465"/>
      <c r="AG17" s="465"/>
      <c r="AH17" s="465"/>
      <c r="AI17" s="465"/>
      <c r="AJ17" s="465"/>
      <c r="AK17" s="465"/>
      <c r="AL17" s="465"/>
      <c r="AM17" s="465"/>
      <c r="AN17" s="465"/>
      <c r="AO17" s="465"/>
      <c r="AP17" s="465"/>
      <c r="AQ17" s="465"/>
      <c r="AR17" s="465"/>
      <c r="AS17" s="465"/>
      <c r="AT17" s="465"/>
      <c r="AU17" s="465"/>
      <c r="AV17" s="465"/>
      <c r="AW17" s="465"/>
      <c r="AX17" s="465"/>
      <c r="AY17" s="465"/>
      <c r="AZ17" s="465"/>
      <c r="BA17" s="465"/>
      <c r="BB17" s="465"/>
      <c r="BC17" s="465"/>
      <c r="BD17" s="465"/>
      <c r="BE17" s="465"/>
      <c r="BF17" s="465"/>
      <c r="BG17" s="465"/>
      <c r="BH17" s="465"/>
      <c r="BI17" s="465"/>
      <c r="BJ17" s="465"/>
      <c r="BK17" s="466"/>
      <c r="BL17" s="467">
        <f>169.101+23.233</f>
        <v>192.334</v>
      </c>
      <c r="BM17" s="468"/>
      <c r="BN17" s="468"/>
      <c r="BO17" s="468"/>
      <c r="BP17" s="468"/>
      <c r="BQ17" s="468"/>
      <c r="BR17" s="468"/>
      <c r="BS17" s="468"/>
      <c r="BT17" s="468"/>
      <c r="BU17" s="468"/>
      <c r="BV17" s="468"/>
      <c r="BW17" s="468"/>
      <c r="BX17" s="468"/>
      <c r="BY17" s="469"/>
    </row>
    <row r="18" spans="1:77" ht="13.5" thickBot="1" x14ac:dyDescent="0.25">
      <c r="A18" s="494" t="s">
        <v>16</v>
      </c>
      <c r="B18" s="495"/>
      <c r="C18" s="495"/>
      <c r="D18" s="495"/>
      <c r="E18" s="495"/>
      <c r="F18" s="495"/>
      <c r="G18" s="496"/>
      <c r="H18" s="497" t="s">
        <v>262</v>
      </c>
      <c r="I18" s="498"/>
      <c r="J18" s="498"/>
      <c r="K18" s="498"/>
      <c r="L18" s="498"/>
      <c r="M18" s="498"/>
      <c r="N18" s="498"/>
      <c r="O18" s="498"/>
      <c r="P18" s="498"/>
      <c r="Q18" s="498"/>
      <c r="R18" s="498"/>
      <c r="S18" s="498"/>
      <c r="T18" s="498"/>
      <c r="U18" s="498"/>
      <c r="V18" s="498"/>
      <c r="W18" s="498"/>
      <c r="X18" s="498"/>
      <c r="Y18" s="498"/>
      <c r="Z18" s="498"/>
      <c r="AA18" s="498"/>
      <c r="AB18" s="498"/>
      <c r="AC18" s="498"/>
      <c r="AD18" s="498"/>
      <c r="AE18" s="498"/>
      <c r="AF18" s="498"/>
      <c r="AG18" s="498"/>
      <c r="AH18" s="498"/>
      <c r="AI18" s="498"/>
      <c r="AJ18" s="498"/>
      <c r="AK18" s="498"/>
      <c r="AL18" s="498"/>
      <c r="AM18" s="498"/>
      <c r="AN18" s="498"/>
      <c r="AO18" s="498"/>
      <c r="AP18" s="498"/>
      <c r="AQ18" s="498"/>
      <c r="AR18" s="498"/>
      <c r="AS18" s="498"/>
      <c r="AT18" s="498"/>
      <c r="AU18" s="498"/>
      <c r="AV18" s="498"/>
      <c r="AW18" s="498"/>
      <c r="AX18" s="498"/>
      <c r="AY18" s="498"/>
      <c r="AZ18" s="498"/>
      <c r="BA18" s="498"/>
      <c r="BB18" s="498"/>
      <c r="BC18" s="498"/>
      <c r="BD18" s="498"/>
      <c r="BE18" s="498"/>
      <c r="BF18" s="498"/>
      <c r="BG18" s="498"/>
      <c r="BH18" s="498"/>
      <c r="BI18" s="498"/>
      <c r="BJ18" s="498"/>
      <c r="BK18" s="499"/>
      <c r="BL18" s="445" t="s">
        <v>263</v>
      </c>
      <c r="BM18" s="443"/>
      <c r="BN18" s="443"/>
      <c r="BO18" s="443"/>
      <c r="BP18" s="443"/>
      <c r="BQ18" s="443"/>
      <c r="BR18" s="443"/>
      <c r="BS18" s="443"/>
      <c r="BT18" s="443"/>
      <c r="BU18" s="443"/>
      <c r="BV18" s="443"/>
      <c r="BW18" s="443"/>
      <c r="BX18" s="443"/>
      <c r="BY18" s="444"/>
    </row>
    <row r="19" spans="1:77" x14ac:dyDescent="0.2">
      <c r="A19" s="473" t="s">
        <v>264</v>
      </c>
      <c r="B19" s="474"/>
      <c r="C19" s="474"/>
      <c r="D19" s="474"/>
      <c r="E19" s="474"/>
      <c r="F19" s="474"/>
      <c r="G19" s="475"/>
      <c r="H19" s="476" t="s">
        <v>265</v>
      </c>
      <c r="I19" s="477"/>
      <c r="J19" s="477"/>
      <c r="K19" s="477"/>
      <c r="L19" s="477"/>
      <c r="M19" s="477"/>
      <c r="N19" s="477"/>
      <c r="O19" s="477"/>
      <c r="P19" s="477"/>
      <c r="Q19" s="477"/>
      <c r="R19" s="477"/>
      <c r="S19" s="477"/>
      <c r="T19" s="477"/>
      <c r="U19" s="477"/>
      <c r="V19" s="477"/>
      <c r="W19" s="477"/>
      <c r="X19" s="477"/>
      <c r="Y19" s="477"/>
      <c r="Z19" s="477"/>
      <c r="AA19" s="477"/>
      <c r="AB19" s="477"/>
      <c r="AC19" s="477"/>
      <c r="AD19" s="477"/>
      <c r="AE19" s="477"/>
      <c r="AF19" s="477"/>
      <c r="AG19" s="477"/>
      <c r="AH19" s="477"/>
      <c r="AI19" s="477"/>
      <c r="AJ19" s="477"/>
      <c r="AK19" s="477"/>
      <c r="AL19" s="477"/>
      <c r="AM19" s="477"/>
      <c r="AN19" s="477"/>
      <c r="AO19" s="477"/>
      <c r="AP19" s="477"/>
      <c r="AQ19" s="477"/>
      <c r="AR19" s="477"/>
      <c r="AS19" s="477"/>
      <c r="AT19" s="477"/>
      <c r="AU19" s="477"/>
      <c r="AV19" s="477"/>
      <c r="AW19" s="477"/>
      <c r="AX19" s="477"/>
      <c r="AY19" s="477"/>
      <c r="AZ19" s="477"/>
      <c r="BA19" s="477"/>
      <c r="BB19" s="477"/>
      <c r="BC19" s="477"/>
      <c r="BD19" s="477"/>
      <c r="BE19" s="477"/>
      <c r="BF19" s="477"/>
      <c r="BG19" s="477"/>
      <c r="BH19" s="477"/>
      <c r="BI19" s="477"/>
      <c r="BJ19" s="477"/>
      <c r="BK19" s="478"/>
      <c r="BL19" s="491">
        <f>BL20+BL25+BL26+BL27+BL28</f>
        <v>171.44399999999999</v>
      </c>
      <c r="BM19" s="492"/>
      <c r="BN19" s="492"/>
      <c r="BO19" s="492"/>
      <c r="BP19" s="492"/>
      <c r="BQ19" s="492"/>
      <c r="BR19" s="492"/>
      <c r="BS19" s="492"/>
      <c r="BT19" s="492"/>
      <c r="BU19" s="492"/>
      <c r="BV19" s="492"/>
      <c r="BW19" s="492"/>
      <c r="BX19" s="492"/>
      <c r="BY19" s="493"/>
    </row>
    <row r="20" spans="1:77" x14ac:dyDescent="0.2">
      <c r="A20" s="482" t="s">
        <v>14</v>
      </c>
      <c r="B20" s="483"/>
      <c r="C20" s="483"/>
      <c r="D20" s="483"/>
      <c r="E20" s="483"/>
      <c r="F20" s="483"/>
      <c r="G20" s="484"/>
      <c r="H20" s="485" t="s">
        <v>266</v>
      </c>
      <c r="I20" s="486"/>
      <c r="J20" s="486"/>
      <c r="K20" s="486"/>
      <c r="L20" s="486"/>
      <c r="M20" s="486"/>
      <c r="N20" s="486"/>
      <c r="O20" s="486"/>
      <c r="P20" s="486"/>
      <c r="Q20" s="486"/>
      <c r="R20" s="486"/>
      <c r="S20" s="486"/>
      <c r="T20" s="486"/>
      <c r="U20" s="486"/>
      <c r="V20" s="486"/>
      <c r="W20" s="486"/>
      <c r="X20" s="486"/>
      <c r="Y20" s="486"/>
      <c r="Z20" s="486"/>
      <c r="AA20" s="486"/>
      <c r="AB20" s="486"/>
      <c r="AC20" s="486"/>
      <c r="AD20" s="486"/>
      <c r="AE20" s="486"/>
      <c r="AF20" s="486"/>
      <c r="AG20" s="486"/>
      <c r="AH20" s="486"/>
      <c r="AI20" s="486"/>
      <c r="AJ20" s="486"/>
      <c r="AK20" s="486"/>
      <c r="AL20" s="486"/>
      <c r="AM20" s="486"/>
      <c r="AN20" s="486"/>
      <c r="AO20" s="486"/>
      <c r="AP20" s="486"/>
      <c r="AQ20" s="486"/>
      <c r="AR20" s="486"/>
      <c r="AS20" s="486"/>
      <c r="AT20" s="486"/>
      <c r="AU20" s="486"/>
      <c r="AV20" s="486"/>
      <c r="AW20" s="486"/>
      <c r="AX20" s="486"/>
      <c r="AY20" s="486"/>
      <c r="AZ20" s="486"/>
      <c r="BA20" s="486"/>
      <c r="BB20" s="486"/>
      <c r="BC20" s="486"/>
      <c r="BD20" s="486"/>
      <c r="BE20" s="486"/>
      <c r="BF20" s="486"/>
      <c r="BG20" s="486"/>
      <c r="BH20" s="486"/>
      <c r="BI20" s="486"/>
      <c r="BJ20" s="486"/>
      <c r="BK20" s="487"/>
      <c r="BL20" s="488">
        <f>BL22+BL23+BL24</f>
        <v>27.619</v>
      </c>
      <c r="BM20" s="489"/>
      <c r="BN20" s="489"/>
      <c r="BO20" s="489"/>
      <c r="BP20" s="489"/>
      <c r="BQ20" s="489"/>
      <c r="BR20" s="489"/>
      <c r="BS20" s="489"/>
      <c r="BT20" s="489"/>
      <c r="BU20" s="489"/>
      <c r="BV20" s="489"/>
      <c r="BW20" s="489"/>
      <c r="BX20" s="489"/>
      <c r="BY20" s="490"/>
    </row>
    <row r="21" spans="1:77" x14ac:dyDescent="0.2">
      <c r="A21" s="461"/>
      <c r="B21" s="462"/>
      <c r="C21" s="462"/>
      <c r="D21" s="462"/>
      <c r="E21" s="462"/>
      <c r="F21" s="462"/>
      <c r="G21" s="463"/>
      <c r="H21" s="470" t="s">
        <v>260</v>
      </c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1"/>
      <c r="W21" s="471"/>
      <c r="X21" s="471"/>
      <c r="Y21" s="471"/>
      <c r="Z21" s="471"/>
      <c r="AA21" s="471"/>
      <c r="AB21" s="471"/>
      <c r="AC21" s="471"/>
      <c r="AD21" s="471"/>
      <c r="AE21" s="471"/>
      <c r="AF21" s="471"/>
      <c r="AG21" s="471"/>
      <c r="AH21" s="471"/>
      <c r="AI21" s="471"/>
      <c r="AJ21" s="471"/>
      <c r="AK21" s="471"/>
      <c r="AL21" s="471"/>
      <c r="AM21" s="471"/>
      <c r="AN21" s="471"/>
      <c r="AO21" s="471"/>
      <c r="AP21" s="471"/>
      <c r="AQ21" s="471"/>
      <c r="AR21" s="471"/>
      <c r="AS21" s="471"/>
      <c r="AT21" s="471"/>
      <c r="AU21" s="471"/>
      <c r="AV21" s="471"/>
      <c r="AW21" s="471"/>
      <c r="AX21" s="471"/>
      <c r="AY21" s="471"/>
      <c r="AZ21" s="471"/>
      <c r="BA21" s="471"/>
      <c r="BB21" s="471"/>
      <c r="BC21" s="471"/>
      <c r="BD21" s="471"/>
      <c r="BE21" s="471"/>
      <c r="BF21" s="471"/>
      <c r="BG21" s="471"/>
      <c r="BH21" s="471"/>
      <c r="BI21" s="471"/>
      <c r="BJ21" s="471"/>
      <c r="BK21" s="472"/>
      <c r="BL21" s="467"/>
      <c r="BM21" s="468"/>
      <c r="BN21" s="468"/>
      <c r="BO21" s="468"/>
      <c r="BP21" s="468"/>
      <c r="BQ21" s="468"/>
      <c r="BR21" s="468"/>
      <c r="BS21" s="468"/>
      <c r="BT21" s="468"/>
      <c r="BU21" s="468"/>
      <c r="BV21" s="468"/>
      <c r="BW21" s="468"/>
      <c r="BX21" s="468"/>
      <c r="BY21" s="469"/>
    </row>
    <row r="22" spans="1:77" x14ac:dyDescent="0.2">
      <c r="A22" s="461" t="s">
        <v>15</v>
      </c>
      <c r="B22" s="462"/>
      <c r="C22" s="462"/>
      <c r="D22" s="462"/>
      <c r="E22" s="462"/>
      <c r="F22" s="462"/>
      <c r="G22" s="463"/>
      <c r="H22" s="470" t="s">
        <v>267</v>
      </c>
      <c r="I22" s="471"/>
      <c r="J22" s="471"/>
      <c r="K22" s="471"/>
      <c r="L22" s="471"/>
      <c r="M22" s="471"/>
      <c r="N22" s="471"/>
      <c r="O22" s="471"/>
      <c r="P22" s="471"/>
      <c r="Q22" s="471"/>
      <c r="R22" s="471"/>
      <c r="S22" s="471"/>
      <c r="T22" s="471"/>
      <c r="U22" s="471"/>
      <c r="V22" s="471"/>
      <c r="W22" s="471"/>
      <c r="X22" s="471"/>
      <c r="Y22" s="471"/>
      <c r="Z22" s="471"/>
      <c r="AA22" s="471"/>
      <c r="AB22" s="471"/>
      <c r="AC22" s="471"/>
      <c r="AD22" s="471"/>
      <c r="AE22" s="471"/>
      <c r="AF22" s="471"/>
      <c r="AG22" s="471"/>
      <c r="AH22" s="471"/>
      <c r="AI22" s="471"/>
      <c r="AJ22" s="471"/>
      <c r="AK22" s="471"/>
      <c r="AL22" s="471"/>
      <c r="AM22" s="471"/>
      <c r="AN22" s="471"/>
      <c r="AO22" s="471"/>
      <c r="AP22" s="471"/>
      <c r="AQ22" s="471"/>
      <c r="AR22" s="471"/>
      <c r="AS22" s="471"/>
      <c r="AT22" s="471"/>
      <c r="AU22" s="471"/>
      <c r="AV22" s="471"/>
      <c r="AW22" s="471"/>
      <c r="AX22" s="471"/>
      <c r="AY22" s="471"/>
      <c r="AZ22" s="471"/>
      <c r="BA22" s="471"/>
      <c r="BB22" s="471"/>
      <c r="BC22" s="471"/>
      <c r="BD22" s="471"/>
      <c r="BE22" s="471"/>
      <c r="BF22" s="471"/>
      <c r="BG22" s="471"/>
      <c r="BH22" s="471"/>
      <c r="BI22" s="471"/>
      <c r="BJ22" s="471"/>
      <c r="BK22" s="472"/>
      <c r="BL22" s="467">
        <v>2.0209999999999999</v>
      </c>
      <c r="BM22" s="468"/>
      <c r="BN22" s="468"/>
      <c r="BO22" s="468"/>
      <c r="BP22" s="468"/>
      <c r="BQ22" s="468"/>
      <c r="BR22" s="468"/>
      <c r="BS22" s="468"/>
      <c r="BT22" s="468"/>
      <c r="BU22" s="468"/>
      <c r="BV22" s="468"/>
      <c r="BW22" s="468"/>
      <c r="BX22" s="468"/>
      <c r="BY22" s="469"/>
    </row>
    <row r="23" spans="1:77" x14ac:dyDescent="0.2">
      <c r="A23" s="461" t="s">
        <v>16</v>
      </c>
      <c r="B23" s="462"/>
      <c r="C23" s="462"/>
      <c r="D23" s="462"/>
      <c r="E23" s="462"/>
      <c r="F23" s="462"/>
      <c r="G23" s="463"/>
      <c r="H23" s="470" t="s">
        <v>268</v>
      </c>
      <c r="I23" s="47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71"/>
      <c r="W23" s="471"/>
      <c r="X23" s="471"/>
      <c r="Y23" s="471"/>
      <c r="Z23" s="471"/>
      <c r="AA23" s="471"/>
      <c r="AB23" s="471"/>
      <c r="AC23" s="471"/>
      <c r="AD23" s="471"/>
      <c r="AE23" s="471"/>
      <c r="AF23" s="471"/>
      <c r="AG23" s="471"/>
      <c r="AH23" s="471"/>
      <c r="AI23" s="471"/>
      <c r="AJ23" s="471"/>
      <c r="AK23" s="471"/>
      <c r="AL23" s="471"/>
      <c r="AM23" s="471"/>
      <c r="AN23" s="471"/>
      <c r="AO23" s="471"/>
      <c r="AP23" s="471"/>
      <c r="AQ23" s="471"/>
      <c r="AR23" s="471"/>
      <c r="AS23" s="471"/>
      <c r="AT23" s="471"/>
      <c r="AU23" s="471"/>
      <c r="AV23" s="471"/>
      <c r="AW23" s="471"/>
      <c r="AX23" s="471"/>
      <c r="AY23" s="471"/>
      <c r="AZ23" s="471"/>
      <c r="BA23" s="471"/>
      <c r="BB23" s="471"/>
      <c r="BC23" s="471"/>
      <c r="BD23" s="471"/>
      <c r="BE23" s="471"/>
      <c r="BF23" s="471"/>
      <c r="BG23" s="471"/>
      <c r="BH23" s="471"/>
      <c r="BI23" s="471"/>
      <c r="BJ23" s="471"/>
      <c r="BK23" s="472"/>
      <c r="BL23" s="467">
        <f>4.386-2.021</f>
        <v>2.3650000000000002</v>
      </c>
      <c r="BM23" s="468"/>
      <c r="BN23" s="468"/>
      <c r="BO23" s="468"/>
      <c r="BP23" s="468"/>
      <c r="BQ23" s="468"/>
      <c r="BR23" s="468"/>
      <c r="BS23" s="468"/>
      <c r="BT23" s="468"/>
      <c r="BU23" s="468"/>
      <c r="BV23" s="468"/>
      <c r="BW23" s="468"/>
      <c r="BX23" s="468"/>
      <c r="BY23" s="469"/>
    </row>
    <row r="24" spans="1:77" x14ac:dyDescent="0.2">
      <c r="A24" s="461" t="s">
        <v>17</v>
      </c>
      <c r="B24" s="462"/>
      <c r="C24" s="462"/>
      <c r="D24" s="462"/>
      <c r="E24" s="462"/>
      <c r="F24" s="462"/>
      <c r="G24" s="463"/>
      <c r="H24" s="470" t="s">
        <v>269</v>
      </c>
      <c r="I24" s="471"/>
      <c r="J24" s="471"/>
      <c r="K24" s="471"/>
      <c r="L24" s="471"/>
      <c r="M24" s="471"/>
      <c r="N24" s="471"/>
      <c r="O24" s="471"/>
      <c r="P24" s="471"/>
      <c r="Q24" s="471"/>
      <c r="R24" s="471"/>
      <c r="S24" s="471"/>
      <c r="T24" s="471"/>
      <c r="U24" s="471"/>
      <c r="V24" s="471"/>
      <c r="W24" s="471"/>
      <c r="X24" s="471"/>
      <c r="Y24" s="471"/>
      <c r="Z24" s="471"/>
      <c r="AA24" s="471"/>
      <c r="AB24" s="471"/>
      <c r="AC24" s="471"/>
      <c r="AD24" s="471"/>
      <c r="AE24" s="471"/>
      <c r="AF24" s="471"/>
      <c r="AG24" s="471"/>
      <c r="AH24" s="471"/>
      <c r="AI24" s="471"/>
      <c r="AJ24" s="471"/>
      <c r="AK24" s="471"/>
      <c r="AL24" s="471"/>
      <c r="AM24" s="471"/>
      <c r="AN24" s="471"/>
      <c r="AO24" s="471"/>
      <c r="AP24" s="471"/>
      <c r="AQ24" s="471"/>
      <c r="AR24" s="471"/>
      <c r="AS24" s="471"/>
      <c r="AT24" s="471"/>
      <c r="AU24" s="471"/>
      <c r="AV24" s="471"/>
      <c r="AW24" s="471"/>
      <c r="AX24" s="471"/>
      <c r="AY24" s="471"/>
      <c r="AZ24" s="471"/>
      <c r="BA24" s="471"/>
      <c r="BB24" s="471"/>
      <c r="BC24" s="471"/>
      <c r="BD24" s="471"/>
      <c r="BE24" s="471"/>
      <c r="BF24" s="471"/>
      <c r="BG24" s="471"/>
      <c r="BH24" s="471"/>
      <c r="BI24" s="471"/>
      <c r="BJ24" s="471"/>
      <c r="BK24" s="472"/>
      <c r="BL24" s="467">
        <v>23.233000000000001</v>
      </c>
      <c r="BM24" s="468"/>
      <c r="BN24" s="468"/>
      <c r="BO24" s="468"/>
      <c r="BP24" s="468"/>
      <c r="BQ24" s="468"/>
      <c r="BR24" s="468"/>
      <c r="BS24" s="468"/>
      <c r="BT24" s="468"/>
      <c r="BU24" s="468"/>
      <c r="BV24" s="468"/>
      <c r="BW24" s="468"/>
      <c r="BX24" s="468"/>
      <c r="BY24" s="469"/>
    </row>
    <row r="25" spans="1:77" x14ac:dyDescent="0.2">
      <c r="A25" s="482" t="s">
        <v>94</v>
      </c>
      <c r="B25" s="483"/>
      <c r="C25" s="483"/>
      <c r="D25" s="483"/>
      <c r="E25" s="483"/>
      <c r="F25" s="483"/>
      <c r="G25" s="484"/>
      <c r="H25" s="485" t="s">
        <v>270</v>
      </c>
      <c r="I25" s="486"/>
      <c r="J25" s="486"/>
      <c r="K25" s="486"/>
      <c r="L25" s="486"/>
      <c r="M25" s="486"/>
      <c r="N25" s="486"/>
      <c r="O25" s="486"/>
      <c r="P25" s="486"/>
      <c r="Q25" s="486"/>
      <c r="R25" s="486"/>
      <c r="S25" s="486"/>
      <c r="T25" s="486"/>
      <c r="U25" s="486"/>
      <c r="V25" s="486"/>
      <c r="W25" s="486"/>
      <c r="X25" s="486"/>
      <c r="Y25" s="486"/>
      <c r="Z25" s="486"/>
      <c r="AA25" s="486"/>
      <c r="AB25" s="486"/>
      <c r="AC25" s="486"/>
      <c r="AD25" s="486"/>
      <c r="AE25" s="486"/>
      <c r="AF25" s="486"/>
      <c r="AG25" s="486"/>
      <c r="AH25" s="486"/>
      <c r="AI25" s="486"/>
      <c r="AJ25" s="486"/>
      <c r="AK25" s="486"/>
      <c r="AL25" s="486"/>
      <c r="AM25" s="486"/>
      <c r="AN25" s="486"/>
      <c r="AO25" s="486"/>
      <c r="AP25" s="486"/>
      <c r="AQ25" s="486"/>
      <c r="AR25" s="486"/>
      <c r="AS25" s="486"/>
      <c r="AT25" s="486"/>
      <c r="AU25" s="486"/>
      <c r="AV25" s="486"/>
      <c r="AW25" s="486"/>
      <c r="AX25" s="486"/>
      <c r="AY25" s="486"/>
      <c r="AZ25" s="486"/>
      <c r="BA25" s="486"/>
      <c r="BB25" s="486"/>
      <c r="BC25" s="486"/>
      <c r="BD25" s="486"/>
      <c r="BE25" s="486"/>
      <c r="BF25" s="486"/>
      <c r="BG25" s="486"/>
      <c r="BH25" s="486"/>
      <c r="BI25" s="486"/>
      <c r="BJ25" s="486"/>
      <c r="BK25" s="487"/>
      <c r="BL25" s="467">
        <f>77.358+22.949</f>
        <v>100.307</v>
      </c>
      <c r="BM25" s="468"/>
      <c r="BN25" s="468"/>
      <c r="BO25" s="468"/>
      <c r="BP25" s="468"/>
      <c r="BQ25" s="468"/>
      <c r="BR25" s="468"/>
      <c r="BS25" s="468"/>
      <c r="BT25" s="468"/>
      <c r="BU25" s="468"/>
      <c r="BV25" s="468"/>
      <c r="BW25" s="468"/>
      <c r="BX25" s="468"/>
      <c r="BY25" s="469"/>
    </row>
    <row r="26" spans="1:77" x14ac:dyDescent="0.2">
      <c r="A26" s="482" t="s">
        <v>95</v>
      </c>
      <c r="B26" s="483"/>
      <c r="C26" s="483"/>
      <c r="D26" s="483"/>
      <c r="E26" s="483"/>
      <c r="F26" s="483"/>
      <c r="G26" s="484"/>
      <c r="H26" s="485" t="s">
        <v>271</v>
      </c>
      <c r="I26" s="486"/>
      <c r="J26" s="486"/>
      <c r="K26" s="486"/>
      <c r="L26" s="486"/>
      <c r="M26" s="486"/>
      <c r="N26" s="486"/>
      <c r="O26" s="486"/>
      <c r="P26" s="486"/>
      <c r="Q26" s="486"/>
      <c r="R26" s="486"/>
      <c r="S26" s="486"/>
      <c r="T26" s="486"/>
      <c r="U26" s="486"/>
      <c r="V26" s="486"/>
      <c r="W26" s="486"/>
      <c r="X26" s="486"/>
      <c r="Y26" s="486"/>
      <c r="Z26" s="486"/>
      <c r="AA26" s="486"/>
      <c r="AB26" s="486"/>
      <c r="AC26" s="486"/>
      <c r="AD26" s="486"/>
      <c r="AE26" s="486"/>
      <c r="AF26" s="486"/>
      <c r="AG26" s="486"/>
      <c r="AH26" s="486"/>
      <c r="AI26" s="486"/>
      <c r="AJ26" s="486"/>
      <c r="AK26" s="486"/>
      <c r="AL26" s="486"/>
      <c r="AM26" s="486"/>
      <c r="AN26" s="486"/>
      <c r="AO26" s="486"/>
      <c r="AP26" s="486"/>
      <c r="AQ26" s="486"/>
      <c r="AR26" s="486"/>
      <c r="AS26" s="486"/>
      <c r="AT26" s="486"/>
      <c r="AU26" s="486"/>
      <c r="AV26" s="486"/>
      <c r="AW26" s="486"/>
      <c r="AX26" s="486"/>
      <c r="AY26" s="486"/>
      <c r="AZ26" s="486"/>
      <c r="BA26" s="486"/>
      <c r="BB26" s="486"/>
      <c r="BC26" s="486"/>
      <c r="BD26" s="486"/>
      <c r="BE26" s="486"/>
      <c r="BF26" s="486"/>
      <c r="BG26" s="486"/>
      <c r="BH26" s="486"/>
      <c r="BI26" s="486"/>
      <c r="BJ26" s="486"/>
      <c r="BK26" s="487"/>
      <c r="BL26" s="467">
        <v>1.8160000000000001</v>
      </c>
      <c r="BM26" s="468"/>
      <c r="BN26" s="468"/>
      <c r="BO26" s="468"/>
      <c r="BP26" s="468"/>
      <c r="BQ26" s="468"/>
      <c r="BR26" s="468"/>
      <c r="BS26" s="468"/>
      <c r="BT26" s="468"/>
      <c r="BU26" s="468"/>
      <c r="BV26" s="468"/>
      <c r="BW26" s="468"/>
      <c r="BX26" s="468"/>
      <c r="BY26" s="469"/>
    </row>
    <row r="27" spans="1:77" x14ac:dyDescent="0.2">
      <c r="A27" s="482" t="s">
        <v>96</v>
      </c>
      <c r="B27" s="483"/>
      <c r="C27" s="483"/>
      <c r="D27" s="483"/>
      <c r="E27" s="483"/>
      <c r="F27" s="483"/>
      <c r="G27" s="484"/>
      <c r="H27" s="485" t="s">
        <v>272</v>
      </c>
      <c r="I27" s="486"/>
      <c r="J27" s="486"/>
      <c r="K27" s="486"/>
      <c r="L27" s="486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6"/>
      <c r="AD27" s="486"/>
      <c r="AE27" s="486"/>
      <c r="AF27" s="486"/>
      <c r="AG27" s="486"/>
      <c r="AH27" s="486"/>
      <c r="AI27" s="486"/>
      <c r="AJ27" s="486"/>
      <c r="AK27" s="486"/>
      <c r="AL27" s="486"/>
      <c r="AM27" s="486"/>
      <c r="AN27" s="486"/>
      <c r="AO27" s="486"/>
      <c r="AP27" s="486"/>
      <c r="AQ27" s="486"/>
      <c r="AR27" s="486"/>
      <c r="AS27" s="486"/>
      <c r="AT27" s="486"/>
      <c r="AU27" s="486"/>
      <c r="AV27" s="486"/>
      <c r="AW27" s="486"/>
      <c r="AX27" s="486"/>
      <c r="AY27" s="486"/>
      <c r="AZ27" s="486"/>
      <c r="BA27" s="486"/>
      <c r="BB27" s="486"/>
      <c r="BC27" s="486"/>
      <c r="BD27" s="486"/>
      <c r="BE27" s="486"/>
      <c r="BF27" s="486"/>
      <c r="BG27" s="486"/>
      <c r="BH27" s="486"/>
      <c r="BI27" s="486"/>
      <c r="BJ27" s="486"/>
      <c r="BK27" s="487"/>
      <c r="BL27" s="467">
        <v>0.308</v>
      </c>
      <c r="BM27" s="468"/>
      <c r="BN27" s="468"/>
      <c r="BO27" s="468"/>
      <c r="BP27" s="468"/>
      <c r="BQ27" s="468"/>
      <c r="BR27" s="468"/>
      <c r="BS27" s="468"/>
      <c r="BT27" s="468"/>
      <c r="BU27" s="468"/>
      <c r="BV27" s="468"/>
      <c r="BW27" s="468"/>
      <c r="BX27" s="468"/>
      <c r="BY27" s="469"/>
    </row>
    <row r="28" spans="1:77" x14ac:dyDescent="0.2">
      <c r="A28" s="482" t="s">
        <v>273</v>
      </c>
      <c r="B28" s="483"/>
      <c r="C28" s="483"/>
      <c r="D28" s="483"/>
      <c r="E28" s="483"/>
      <c r="F28" s="483"/>
      <c r="G28" s="484"/>
      <c r="H28" s="485" t="s">
        <v>274</v>
      </c>
      <c r="I28" s="486"/>
      <c r="J28" s="486"/>
      <c r="K28" s="486"/>
      <c r="L28" s="486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  <c r="AA28" s="486"/>
      <c r="AB28" s="486"/>
      <c r="AC28" s="486"/>
      <c r="AD28" s="486"/>
      <c r="AE28" s="486"/>
      <c r="AF28" s="486"/>
      <c r="AG28" s="486"/>
      <c r="AH28" s="486"/>
      <c r="AI28" s="486"/>
      <c r="AJ28" s="486"/>
      <c r="AK28" s="486"/>
      <c r="AL28" s="486"/>
      <c r="AM28" s="486"/>
      <c r="AN28" s="486"/>
      <c r="AO28" s="486"/>
      <c r="AP28" s="486"/>
      <c r="AQ28" s="486"/>
      <c r="AR28" s="486"/>
      <c r="AS28" s="486"/>
      <c r="AT28" s="486"/>
      <c r="AU28" s="486"/>
      <c r="AV28" s="486"/>
      <c r="AW28" s="486"/>
      <c r="AX28" s="486"/>
      <c r="AY28" s="486"/>
      <c r="AZ28" s="486"/>
      <c r="BA28" s="486"/>
      <c r="BB28" s="486"/>
      <c r="BC28" s="486"/>
      <c r="BD28" s="486"/>
      <c r="BE28" s="486"/>
      <c r="BF28" s="486"/>
      <c r="BG28" s="486"/>
      <c r="BH28" s="486"/>
      <c r="BI28" s="486"/>
      <c r="BJ28" s="486"/>
      <c r="BK28" s="487"/>
      <c r="BL28" s="467">
        <f>BL30+BL31+BL32</f>
        <v>41.394000000000005</v>
      </c>
      <c r="BM28" s="468"/>
      <c r="BN28" s="468"/>
      <c r="BO28" s="468"/>
      <c r="BP28" s="468"/>
      <c r="BQ28" s="468"/>
      <c r="BR28" s="468"/>
      <c r="BS28" s="468"/>
      <c r="BT28" s="468"/>
      <c r="BU28" s="468"/>
      <c r="BV28" s="468"/>
      <c r="BW28" s="468"/>
      <c r="BX28" s="468"/>
      <c r="BY28" s="469"/>
    </row>
    <row r="29" spans="1:77" x14ac:dyDescent="0.2">
      <c r="A29" s="461"/>
      <c r="B29" s="462"/>
      <c r="C29" s="462"/>
      <c r="D29" s="462"/>
      <c r="E29" s="462"/>
      <c r="F29" s="462"/>
      <c r="G29" s="463"/>
      <c r="H29" s="470" t="s">
        <v>260</v>
      </c>
      <c r="I29" s="471"/>
      <c r="J29" s="471"/>
      <c r="K29" s="471"/>
      <c r="L29" s="471"/>
      <c r="M29" s="471"/>
      <c r="N29" s="471"/>
      <c r="O29" s="471"/>
      <c r="P29" s="471"/>
      <c r="Q29" s="471"/>
      <c r="R29" s="471"/>
      <c r="S29" s="471"/>
      <c r="T29" s="471"/>
      <c r="U29" s="471"/>
      <c r="V29" s="471"/>
      <c r="W29" s="471"/>
      <c r="X29" s="471"/>
      <c r="Y29" s="471"/>
      <c r="Z29" s="471"/>
      <c r="AA29" s="471"/>
      <c r="AB29" s="471"/>
      <c r="AC29" s="471"/>
      <c r="AD29" s="471"/>
      <c r="AE29" s="471"/>
      <c r="AF29" s="471"/>
      <c r="AG29" s="471"/>
      <c r="AH29" s="471"/>
      <c r="AI29" s="471"/>
      <c r="AJ29" s="471"/>
      <c r="AK29" s="471"/>
      <c r="AL29" s="471"/>
      <c r="AM29" s="471"/>
      <c r="AN29" s="471"/>
      <c r="AO29" s="471"/>
      <c r="AP29" s="471"/>
      <c r="AQ29" s="471"/>
      <c r="AR29" s="471"/>
      <c r="AS29" s="471"/>
      <c r="AT29" s="471"/>
      <c r="AU29" s="471"/>
      <c r="AV29" s="471"/>
      <c r="AW29" s="471"/>
      <c r="AX29" s="471"/>
      <c r="AY29" s="471"/>
      <c r="AZ29" s="471"/>
      <c r="BA29" s="471"/>
      <c r="BB29" s="471"/>
      <c r="BC29" s="471"/>
      <c r="BD29" s="471"/>
      <c r="BE29" s="471"/>
      <c r="BF29" s="471"/>
      <c r="BG29" s="471"/>
      <c r="BH29" s="471"/>
      <c r="BI29" s="471"/>
      <c r="BJ29" s="471"/>
      <c r="BK29" s="472"/>
      <c r="BL29" s="467"/>
      <c r="BM29" s="468"/>
      <c r="BN29" s="468"/>
      <c r="BO29" s="468"/>
      <c r="BP29" s="468"/>
      <c r="BQ29" s="468"/>
      <c r="BR29" s="468"/>
      <c r="BS29" s="468"/>
      <c r="BT29" s="468"/>
      <c r="BU29" s="468"/>
      <c r="BV29" s="468"/>
      <c r="BW29" s="468"/>
      <c r="BX29" s="468"/>
      <c r="BY29" s="469"/>
    </row>
    <row r="30" spans="1:77" x14ac:dyDescent="0.2">
      <c r="A30" s="461" t="s">
        <v>275</v>
      </c>
      <c r="B30" s="462"/>
      <c r="C30" s="462"/>
      <c r="D30" s="462"/>
      <c r="E30" s="462"/>
      <c r="F30" s="462"/>
      <c r="G30" s="463"/>
      <c r="H30" s="470" t="s">
        <v>276</v>
      </c>
      <c r="I30" s="471"/>
      <c r="J30" s="471"/>
      <c r="K30" s="471"/>
      <c r="L30" s="471"/>
      <c r="M30" s="471"/>
      <c r="N30" s="471"/>
      <c r="O30" s="471"/>
      <c r="P30" s="471"/>
      <c r="Q30" s="471"/>
      <c r="R30" s="471"/>
      <c r="S30" s="471"/>
      <c r="T30" s="471"/>
      <c r="U30" s="471"/>
      <c r="V30" s="471"/>
      <c r="W30" s="471"/>
      <c r="X30" s="471"/>
      <c r="Y30" s="471"/>
      <c r="Z30" s="471"/>
      <c r="AA30" s="471"/>
      <c r="AB30" s="471"/>
      <c r="AC30" s="471"/>
      <c r="AD30" s="471"/>
      <c r="AE30" s="471"/>
      <c r="AF30" s="471"/>
      <c r="AG30" s="471"/>
      <c r="AH30" s="471"/>
      <c r="AI30" s="471"/>
      <c r="AJ30" s="471"/>
      <c r="AK30" s="471"/>
      <c r="AL30" s="471"/>
      <c r="AM30" s="471"/>
      <c r="AN30" s="471"/>
      <c r="AO30" s="471"/>
      <c r="AP30" s="471"/>
      <c r="AQ30" s="471"/>
      <c r="AR30" s="471"/>
      <c r="AS30" s="471"/>
      <c r="AT30" s="471"/>
      <c r="AU30" s="471"/>
      <c r="AV30" s="471"/>
      <c r="AW30" s="471"/>
      <c r="AX30" s="471"/>
      <c r="AY30" s="471"/>
      <c r="AZ30" s="471"/>
      <c r="BA30" s="471"/>
      <c r="BB30" s="471"/>
      <c r="BC30" s="471"/>
      <c r="BD30" s="471"/>
      <c r="BE30" s="471"/>
      <c r="BF30" s="471"/>
      <c r="BG30" s="471"/>
      <c r="BH30" s="471"/>
      <c r="BI30" s="471"/>
      <c r="BJ30" s="471"/>
      <c r="BK30" s="472"/>
      <c r="BL30" s="467">
        <v>2.3570000000000002</v>
      </c>
      <c r="BM30" s="468"/>
      <c r="BN30" s="468"/>
      <c r="BO30" s="468"/>
      <c r="BP30" s="468"/>
      <c r="BQ30" s="468"/>
      <c r="BR30" s="468"/>
      <c r="BS30" s="468"/>
      <c r="BT30" s="468"/>
      <c r="BU30" s="468"/>
      <c r="BV30" s="468"/>
      <c r="BW30" s="468"/>
      <c r="BX30" s="468"/>
      <c r="BY30" s="469"/>
    </row>
    <row r="31" spans="1:77" x14ac:dyDescent="0.2">
      <c r="A31" s="461" t="s">
        <v>277</v>
      </c>
      <c r="B31" s="462"/>
      <c r="C31" s="462"/>
      <c r="D31" s="462"/>
      <c r="E31" s="462"/>
      <c r="F31" s="462"/>
      <c r="G31" s="463"/>
      <c r="H31" s="470" t="s">
        <v>278</v>
      </c>
      <c r="I31" s="471"/>
      <c r="J31" s="471"/>
      <c r="K31" s="471"/>
      <c r="L31" s="471"/>
      <c r="M31" s="471"/>
      <c r="N31" s="471"/>
      <c r="O31" s="471"/>
      <c r="P31" s="471"/>
      <c r="Q31" s="471"/>
      <c r="R31" s="471"/>
      <c r="S31" s="471"/>
      <c r="T31" s="471"/>
      <c r="U31" s="471"/>
      <c r="V31" s="471"/>
      <c r="W31" s="471"/>
      <c r="X31" s="471"/>
      <c r="Y31" s="471"/>
      <c r="Z31" s="471"/>
      <c r="AA31" s="471"/>
      <c r="AB31" s="471"/>
      <c r="AC31" s="471"/>
      <c r="AD31" s="471"/>
      <c r="AE31" s="471"/>
      <c r="AF31" s="471"/>
      <c r="AG31" s="471"/>
      <c r="AH31" s="471"/>
      <c r="AI31" s="471"/>
      <c r="AJ31" s="471"/>
      <c r="AK31" s="471"/>
      <c r="AL31" s="471"/>
      <c r="AM31" s="471"/>
      <c r="AN31" s="471"/>
      <c r="AO31" s="471"/>
      <c r="AP31" s="471"/>
      <c r="AQ31" s="471"/>
      <c r="AR31" s="471"/>
      <c r="AS31" s="471"/>
      <c r="AT31" s="471"/>
      <c r="AU31" s="471"/>
      <c r="AV31" s="471"/>
      <c r="AW31" s="471"/>
      <c r="AX31" s="471"/>
      <c r="AY31" s="471"/>
      <c r="AZ31" s="471"/>
      <c r="BA31" s="471"/>
      <c r="BB31" s="471"/>
      <c r="BC31" s="471"/>
      <c r="BD31" s="471"/>
      <c r="BE31" s="471"/>
      <c r="BF31" s="471"/>
      <c r="BG31" s="471"/>
      <c r="BH31" s="471"/>
      <c r="BI31" s="471"/>
      <c r="BJ31" s="471"/>
      <c r="BK31" s="472"/>
      <c r="BL31" s="467">
        <v>29.678000000000001</v>
      </c>
      <c r="BM31" s="468"/>
      <c r="BN31" s="468"/>
      <c r="BO31" s="468"/>
      <c r="BP31" s="468"/>
      <c r="BQ31" s="468"/>
      <c r="BR31" s="468"/>
      <c r="BS31" s="468"/>
      <c r="BT31" s="468"/>
      <c r="BU31" s="468"/>
      <c r="BV31" s="468"/>
      <c r="BW31" s="468"/>
      <c r="BX31" s="468"/>
      <c r="BY31" s="469"/>
    </row>
    <row r="32" spans="1:77" ht="13.5" thickBot="1" x14ac:dyDescent="0.25">
      <c r="A32" s="494" t="s">
        <v>279</v>
      </c>
      <c r="B32" s="495"/>
      <c r="C32" s="495"/>
      <c r="D32" s="495"/>
      <c r="E32" s="495"/>
      <c r="F32" s="495"/>
      <c r="G32" s="496"/>
      <c r="H32" s="497" t="s">
        <v>280</v>
      </c>
      <c r="I32" s="498"/>
      <c r="J32" s="498"/>
      <c r="K32" s="498"/>
      <c r="L32" s="498"/>
      <c r="M32" s="498"/>
      <c r="N32" s="498"/>
      <c r="O32" s="498"/>
      <c r="P32" s="498"/>
      <c r="Q32" s="498"/>
      <c r="R32" s="498"/>
      <c r="S32" s="498"/>
      <c r="T32" s="498"/>
      <c r="U32" s="498"/>
      <c r="V32" s="498"/>
      <c r="W32" s="498"/>
      <c r="X32" s="498"/>
      <c r="Y32" s="498"/>
      <c r="Z32" s="498"/>
      <c r="AA32" s="498"/>
      <c r="AB32" s="498"/>
      <c r="AC32" s="498"/>
      <c r="AD32" s="498"/>
      <c r="AE32" s="498"/>
      <c r="AF32" s="498"/>
      <c r="AG32" s="498"/>
      <c r="AH32" s="498"/>
      <c r="AI32" s="498"/>
      <c r="AJ32" s="498"/>
      <c r="AK32" s="498"/>
      <c r="AL32" s="498"/>
      <c r="AM32" s="498"/>
      <c r="AN32" s="498"/>
      <c r="AO32" s="498"/>
      <c r="AP32" s="498"/>
      <c r="AQ32" s="498"/>
      <c r="AR32" s="498"/>
      <c r="AS32" s="498"/>
      <c r="AT32" s="498"/>
      <c r="AU32" s="498"/>
      <c r="AV32" s="498"/>
      <c r="AW32" s="498"/>
      <c r="AX32" s="498"/>
      <c r="AY32" s="498"/>
      <c r="AZ32" s="498"/>
      <c r="BA32" s="498"/>
      <c r="BB32" s="498"/>
      <c r="BC32" s="498"/>
      <c r="BD32" s="498"/>
      <c r="BE32" s="498"/>
      <c r="BF32" s="498"/>
      <c r="BG32" s="498"/>
      <c r="BH32" s="498"/>
      <c r="BI32" s="498"/>
      <c r="BJ32" s="498"/>
      <c r="BK32" s="499"/>
      <c r="BL32" s="445">
        <v>9.359</v>
      </c>
      <c r="BM32" s="443"/>
      <c r="BN32" s="443"/>
      <c r="BO32" s="443"/>
      <c r="BP32" s="443"/>
      <c r="BQ32" s="443"/>
      <c r="BR32" s="443"/>
      <c r="BS32" s="443"/>
      <c r="BT32" s="443"/>
      <c r="BU32" s="443"/>
      <c r="BV32" s="443"/>
      <c r="BW32" s="443"/>
      <c r="BX32" s="443"/>
      <c r="BY32" s="444"/>
    </row>
    <row r="33" spans="1:77" ht="13.5" thickBot="1" x14ac:dyDescent="0.25">
      <c r="A33" s="500" t="s">
        <v>281</v>
      </c>
      <c r="B33" s="501"/>
      <c r="C33" s="501"/>
      <c r="D33" s="501"/>
      <c r="E33" s="501"/>
      <c r="F33" s="501"/>
      <c r="G33" s="502"/>
      <c r="H33" s="503" t="s">
        <v>282</v>
      </c>
      <c r="I33" s="504"/>
      <c r="J33" s="504"/>
      <c r="K33" s="504"/>
      <c r="L33" s="504"/>
      <c r="M33" s="504"/>
      <c r="N33" s="504"/>
      <c r="O33" s="504"/>
      <c r="P33" s="504"/>
      <c r="Q33" s="504"/>
      <c r="R33" s="504"/>
      <c r="S33" s="504"/>
      <c r="T33" s="504"/>
      <c r="U33" s="504"/>
      <c r="V33" s="504"/>
      <c r="W33" s="504"/>
      <c r="X33" s="504"/>
      <c r="Y33" s="504"/>
      <c r="Z33" s="504"/>
      <c r="AA33" s="504"/>
      <c r="AB33" s="504"/>
      <c r="AC33" s="504"/>
      <c r="AD33" s="504"/>
      <c r="AE33" s="504"/>
      <c r="AF33" s="504"/>
      <c r="AG33" s="504"/>
      <c r="AH33" s="504"/>
      <c r="AI33" s="504"/>
      <c r="AJ33" s="504"/>
      <c r="AK33" s="504"/>
      <c r="AL33" s="504"/>
      <c r="AM33" s="504"/>
      <c r="AN33" s="504"/>
      <c r="AO33" s="504"/>
      <c r="AP33" s="504"/>
      <c r="AQ33" s="504"/>
      <c r="AR33" s="504"/>
      <c r="AS33" s="504"/>
      <c r="AT33" s="504"/>
      <c r="AU33" s="504"/>
      <c r="AV33" s="504"/>
      <c r="AW33" s="504"/>
      <c r="AX33" s="504"/>
      <c r="AY33" s="504"/>
      <c r="AZ33" s="504"/>
      <c r="BA33" s="504"/>
      <c r="BB33" s="504"/>
      <c r="BC33" s="504"/>
      <c r="BD33" s="504"/>
      <c r="BE33" s="504"/>
      <c r="BF33" s="504"/>
      <c r="BG33" s="504"/>
      <c r="BH33" s="504"/>
      <c r="BI33" s="504"/>
      <c r="BJ33" s="504"/>
      <c r="BK33" s="505"/>
      <c r="BL33" s="506">
        <f>BL15-BL19</f>
        <v>20.890000000000015</v>
      </c>
      <c r="BM33" s="507"/>
      <c r="BN33" s="507"/>
      <c r="BO33" s="507"/>
      <c r="BP33" s="507"/>
      <c r="BQ33" s="507"/>
      <c r="BR33" s="507"/>
      <c r="BS33" s="507"/>
      <c r="BT33" s="507"/>
      <c r="BU33" s="507"/>
      <c r="BV33" s="507"/>
      <c r="BW33" s="507"/>
      <c r="BX33" s="507"/>
      <c r="BY33" s="508"/>
    </row>
    <row r="34" spans="1:77" x14ac:dyDescent="0.2">
      <c r="A34" s="473" t="s">
        <v>283</v>
      </c>
      <c r="B34" s="474"/>
      <c r="C34" s="474"/>
      <c r="D34" s="474"/>
      <c r="E34" s="474"/>
      <c r="F34" s="474"/>
      <c r="G34" s="475"/>
      <c r="H34" s="476" t="s">
        <v>284</v>
      </c>
      <c r="I34" s="477"/>
      <c r="J34" s="477"/>
      <c r="K34" s="477"/>
      <c r="L34" s="477"/>
      <c r="M34" s="477"/>
      <c r="N34" s="477"/>
      <c r="O34" s="477"/>
      <c r="P34" s="477"/>
      <c r="Q34" s="477"/>
      <c r="R34" s="477"/>
      <c r="S34" s="477"/>
      <c r="T34" s="477"/>
      <c r="U34" s="477"/>
      <c r="V34" s="477"/>
      <c r="W34" s="477"/>
      <c r="X34" s="477"/>
      <c r="Y34" s="477"/>
      <c r="Z34" s="477"/>
      <c r="AA34" s="477"/>
      <c r="AB34" s="477"/>
      <c r="AC34" s="477"/>
      <c r="AD34" s="477"/>
      <c r="AE34" s="477"/>
      <c r="AF34" s="477"/>
      <c r="AG34" s="477"/>
      <c r="AH34" s="477"/>
      <c r="AI34" s="477"/>
      <c r="AJ34" s="477"/>
      <c r="AK34" s="477"/>
      <c r="AL34" s="477"/>
      <c r="AM34" s="477"/>
      <c r="AN34" s="477"/>
      <c r="AO34" s="477"/>
      <c r="AP34" s="477"/>
      <c r="AQ34" s="477"/>
      <c r="AR34" s="477"/>
      <c r="AS34" s="477"/>
      <c r="AT34" s="477"/>
      <c r="AU34" s="477"/>
      <c r="AV34" s="477"/>
      <c r="AW34" s="477"/>
      <c r="AX34" s="477"/>
      <c r="AY34" s="477"/>
      <c r="AZ34" s="477"/>
      <c r="BA34" s="477"/>
      <c r="BB34" s="477"/>
      <c r="BC34" s="477"/>
      <c r="BD34" s="477"/>
      <c r="BE34" s="477"/>
      <c r="BF34" s="477"/>
      <c r="BG34" s="477"/>
      <c r="BH34" s="477"/>
      <c r="BI34" s="477"/>
      <c r="BJ34" s="477"/>
      <c r="BK34" s="478"/>
      <c r="BL34" s="479">
        <f>BL35-BL39</f>
        <v>-0.56200000000000006</v>
      </c>
      <c r="BM34" s="480"/>
      <c r="BN34" s="480"/>
      <c r="BO34" s="480"/>
      <c r="BP34" s="480"/>
      <c r="BQ34" s="480"/>
      <c r="BR34" s="480"/>
      <c r="BS34" s="480"/>
      <c r="BT34" s="480"/>
      <c r="BU34" s="480"/>
      <c r="BV34" s="480"/>
      <c r="BW34" s="480"/>
      <c r="BX34" s="480"/>
      <c r="BY34" s="481"/>
    </row>
    <row r="35" spans="1:77" x14ac:dyDescent="0.2">
      <c r="A35" s="461" t="s">
        <v>14</v>
      </c>
      <c r="B35" s="462"/>
      <c r="C35" s="462"/>
      <c r="D35" s="462"/>
      <c r="E35" s="462"/>
      <c r="F35" s="462"/>
      <c r="G35" s="463"/>
      <c r="H35" s="470" t="s">
        <v>285</v>
      </c>
      <c r="I35" s="471"/>
      <c r="J35" s="471"/>
      <c r="K35" s="471"/>
      <c r="L35" s="471"/>
      <c r="M35" s="471"/>
      <c r="N35" s="471"/>
      <c r="O35" s="471"/>
      <c r="P35" s="471"/>
      <c r="Q35" s="471"/>
      <c r="R35" s="471"/>
      <c r="S35" s="471"/>
      <c r="T35" s="471"/>
      <c r="U35" s="471"/>
      <c r="V35" s="471"/>
      <c r="W35" s="471"/>
      <c r="X35" s="471"/>
      <c r="Y35" s="471"/>
      <c r="Z35" s="471"/>
      <c r="AA35" s="471"/>
      <c r="AB35" s="471"/>
      <c r="AC35" s="471"/>
      <c r="AD35" s="471"/>
      <c r="AE35" s="471"/>
      <c r="AF35" s="471"/>
      <c r="AG35" s="471"/>
      <c r="AH35" s="471"/>
      <c r="AI35" s="471"/>
      <c r="AJ35" s="471"/>
      <c r="AK35" s="471"/>
      <c r="AL35" s="471"/>
      <c r="AM35" s="471"/>
      <c r="AN35" s="471"/>
      <c r="AO35" s="471"/>
      <c r="AP35" s="471"/>
      <c r="AQ35" s="471"/>
      <c r="AR35" s="471"/>
      <c r="AS35" s="471"/>
      <c r="AT35" s="471"/>
      <c r="AU35" s="471"/>
      <c r="AV35" s="471"/>
      <c r="AW35" s="471"/>
      <c r="AX35" s="471"/>
      <c r="AY35" s="471"/>
      <c r="AZ35" s="471"/>
      <c r="BA35" s="471"/>
      <c r="BB35" s="471"/>
      <c r="BC35" s="471"/>
      <c r="BD35" s="471"/>
      <c r="BE35" s="471"/>
      <c r="BF35" s="471"/>
      <c r="BG35" s="471"/>
      <c r="BH35" s="471"/>
      <c r="BI35" s="471"/>
      <c r="BJ35" s="471"/>
      <c r="BK35" s="472"/>
      <c r="BL35" s="467">
        <f>BL37+BL38</f>
        <v>0</v>
      </c>
      <c r="BM35" s="468"/>
      <c r="BN35" s="468"/>
      <c r="BO35" s="468"/>
      <c r="BP35" s="468"/>
      <c r="BQ35" s="468"/>
      <c r="BR35" s="468"/>
      <c r="BS35" s="468"/>
      <c r="BT35" s="468"/>
      <c r="BU35" s="468"/>
      <c r="BV35" s="468"/>
      <c r="BW35" s="468"/>
      <c r="BX35" s="468"/>
      <c r="BY35" s="469"/>
    </row>
    <row r="36" spans="1:77" x14ac:dyDescent="0.2">
      <c r="A36" s="461"/>
      <c r="B36" s="462"/>
      <c r="C36" s="462"/>
      <c r="D36" s="462"/>
      <c r="E36" s="462"/>
      <c r="F36" s="462"/>
      <c r="G36" s="463"/>
      <c r="H36" s="470" t="s">
        <v>286</v>
      </c>
      <c r="I36" s="471"/>
      <c r="J36" s="471"/>
      <c r="K36" s="471"/>
      <c r="L36" s="471"/>
      <c r="M36" s="471"/>
      <c r="N36" s="471"/>
      <c r="O36" s="471"/>
      <c r="P36" s="471"/>
      <c r="Q36" s="471"/>
      <c r="R36" s="471"/>
      <c r="S36" s="471"/>
      <c r="T36" s="471"/>
      <c r="U36" s="471"/>
      <c r="V36" s="471"/>
      <c r="W36" s="471"/>
      <c r="X36" s="471"/>
      <c r="Y36" s="471"/>
      <c r="Z36" s="471"/>
      <c r="AA36" s="471"/>
      <c r="AB36" s="471"/>
      <c r="AC36" s="471"/>
      <c r="AD36" s="471"/>
      <c r="AE36" s="471"/>
      <c r="AF36" s="471"/>
      <c r="AG36" s="471"/>
      <c r="AH36" s="471"/>
      <c r="AI36" s="471"/>
      <c r="AJ36" s="471"/>
      <c r="AK36" s="471"/>
      <c r="AL36" s="471"/>
      <c r="AM36" s="471"/>
      <c r="AN36" s="471"/>
      <c r="AO36" s="471"/>
      <c r="AP36" s="471"/>
      <c r="AQ36" s="471"/>
      <c r="AR36" s="471"/>
      <c r="AS36" s="471"/>
      <c r="AT36" s="471"/>
      <c r="AU36" s="471"/>
      <c r="AV36" s="471"/>
      <c r="AW36" s="471"/>
      <c r="AX36" s="471"/>
      <c r="AY36" s="471"/>
      <c r="AZ36" s="471"/>
      <c r="BA36" s="471"/>
      <c r="BB36" s="471"/>
      <c r="BC36" s="471"/>
      <c r="BD36" s="471"/>
      <c r="BE36" s="471"/>
      <c r="BF36" s="471"/>
      <c r="BG36" s="471"/>
      <c r="BH36" s="471"/>
      <c r="BI36" s="471"/>
      <c r="BJ36" s="471"/>
      <c r="BK36" s="472"/>
      <c r="BL36" s="467"/>
      <c r="BM36" s="468"/>
      <c r="BN36" s="468"/>
      <c r="BO36" s="468"/>
      <c r="BP36" s="468"/>
      <c r="BQ36" s="468"/>
      <c r="BR36" s="468"/>
      <c r="BS36" s="468"/>
      <c r="BT36" s="468"/>
      <c r="BU36" s="468"/>
      <c r="BV36" s="468"/>
      <c r="BW36" s="468"/>
      <c r="BX36" s="468"/>
      <c r="BY36" s="469"/>
    </row>
    <row r="37" spans="1:77" x14ac:dyDescent="0.2">
      <c r="A37" s="461" t="s">
        <v>15</v>
      </c>
      <c r="B37" s="462"/>
      <c r="C37" s="462"/>
      <c r="D37" s="462"/>
      <c r="E37" s="462"/>
      <c r="F37" s="462"/>
      <c r="G37" s="463"/>
      <c r="H37" s="464" t="s">
        <v>287</v>
      </c>
      <c r="I37" s="465"/>
      <c r="J37" s="465"/>
      <c r="K37" s="465"/>
      <c r="L37" s="465"/>
      <c r="M37" s="465"/>
      <c r="N37" s="465"/>
      <c r="O37" s="465"/>
      <c r="P37" s="465"/>
      <c r="Q37" s="465"/>
      <c r="R37" s="465"/>
      <c r="S37" s="465"/>
      <c r="T37" s="465"/>
      <c r="U37" s="465"/>
      <c r="V37" s="465"/>
      <c r="W37" s="465"/>
      <c r="X37" s="465"/>
      <c r="Y37" s="465"/>
      <c r="Z37" s="465"/>
      <c r="AA37" s="465"/>
      <c r="AB37" s="465"/>
      <c r="AC37" s="465"/>
      <c r="AD37" s="465"/>
      <c r="AE37" s="465"/>
      <c r="AF37" s="465"/>
      <c r="AG37" s="465"/>
      <c r="AH37" s="465"/>
      <c r="AI37" s="465"/>
      <c r="AJ37" s="465"/>
      <c r="AK37" s="465"/>
      <c r="AL37" s="465"/>
      <c r="AM37" s="465"/>
      <c r="AN37" s="465"/>
      <c r="AO37" s="465"/>
      <c r="AP37" s="465"/>
      <c r="AQ37" s="465"/>
      <c r="AR37" s="465"/>
      <c r="AS37" s="465"/>
      <c r="AT37" s="465"/>
      <c r="AU37" s="465"/>
      <c r="AV37" s="465"/>
      <c r="AW37" s="465"/>
      <c r="AX37" s="465"/>
      <c r="AY37" s="465"/>
      <c r="AZ37" s="465"/>
      <c r="BA37" s="465"/>
      <c r="BB37" s="465"/>
      <c r="BC37" s="465"/>
      <c r="BD37" s="465"/>
      <c r="BE37" s="465"/>
      <c r="BF37" s="465"/>
      <c r="BG37" s="465"/>
      <c r="BH37" s="465"/>
      <c r="BI37" s="465"/>
      <c r="BJ37" s="465"/>
      <c r="BK37" s="466"/>
      <c r="BL37" s="467">
        <v>0</v>
      </c>
      <c r="BM37" s="468"/>
      <c r="BN37" s="468"/>
      <c r="BO37" s="468"/>
      <c r="BP37" s="468"/>
      <c r="BQ37" s="468"/>
      <c r="BR37" s="468"/>
      <c r="BS37" s="468"/>
      <c r="BT37" s="468"/>
      <c r="BU37" s="468"/>
      <c r="BV37" s="468"/>
      <c r="BW37" s="468"/>
      <c r="BX37" s="468"/>
      <c r="BY37" s="469"/>
    </row>
    <row r="38" spans="1:77" x14ac:dyDescent="0.2">
      <c r="A38" s="461" t="s">
        <v>16</v>
      </c>
      <c r="B38" s="462"/>
      <c r="C38" s="462"/>
      <c r="D38" s="462"/>
      <c r="E38" s="462"/>
      <c r="F38" s="462"/>
      <c r="G38" s="463"/>
      <c r="H38" s="470" t="s">
        <v>288</v>
      </c>
      <c r="I38" s="471"/>
      <c r="J38" s="471"/>
      <c r="K38" s="471"/>
      <c r="L38" s="471"/>
      <c r="M38" s="471"/>
      <c r="N38" s="471"/>
      <c r="O38" s="471"/>
      <c r="P38" s="471"/>
      <c r="Q38" s="471"/>
      <c r="R38" s="471"/>
      <c r="S38" s="471"/>
      <c r="T38" s="471"/>
      <c r="U38" s="471"/>
      <c r="V38" s="471"/>
      <c r="W38" s="471"/>
      <c r="X38" s="471"/>
      <c r="Y38" s="471"/>
      <c r="Z38" s="471"/>
      <c r="AA38" s="471"/>
      <c r="AB38" s="471"/>
      <c r="AC38" s="471"/>
      <c r="AD38" s="471"/>
      <c r="AE38" s="471"/>
      <c r="AF38" s="471"/>
      <c r="AG38" s="471"/>
      <c r="AH38" s="471"/>
      <c r="AI38" s="471"/>
      <c r="AJ38" s="471"/>
      <c r="AK38" s="471"/>
      <c r="AL38" s="471"/>
      <c r="AM38" s="471"/>
      <c r="AN38" s="471"/>
      <c r="AO38" s="471"/>
      <c r="AP38" s="471"/>
      <c r="AQ38" s="471"/>
      <c r="AR38" s="471"/>
      <c r="AS38" s="471"/>
      <c r="AT38" s="471"/>
      <c r="AU38" s="471"/>
      <c r="AV38" s="471"/>
      <c r="AW38" s="471"/>
      <c r="AX38" s="471"/>
      <c r="AY38" s="471"/>
      <c r="AZ38" s="471"/>
      <c r="BA38" s="471"/>
      <c r="BB38" s="471"/>
      <c r="BC38" s="471"/>
      <c r="BD38" s="471"/>
      <c r="BE38" s="471"/>
      <c r="BF38" s="471"/>
      <c r="BG38" s="471"/>
      <c r="BH38" s="471"/>
      <c r="BI38" s="471"/>
      <c r="BJ38" s="471"/>
      <c r="BK38" s="472"/>
      <c r="BL38" s="467">
        <v>0</v>
      </c>
      <c r="BM38" s="468"/>
      <c r="BN38" s="468"/>
      <c r="BO38" s="468"/>
      <c r="BP38" s="468"/>
      <c r="BQ38" s="468"/>
      <c r="BR38" s="468"/>
      <c r="BS38" s="468"/>
      <c r="BT38" s="468"/>
      <c r="BU38" s="468"/>
      <c r="BV38" s="468"/>
      <c r="BW38" s="468"/>
      <c r="BX38" s="468"/>
      <c r="BY38" s="469"/>
    </row>
    <row r="39" spans="1:77" x14ac:dyDescent="0.2">
      <c r="A39" s="461" t="s">
        <v>94</v>
      </c>
      <c r="B39" s="462"/>
      <c r="C39" s="462"/>
      <c r="D39" s="462"/>
      <c r="E39" s="462"/>
      <c r="F39" s="462"/>
      <c r="G39" s="463"/>
      <c r="H39" s="470" t="s">
        <v>289</v>
      </c>
      <c r="I39" s="471"/>
      <c r="J39" s="471"/>
      <c r="K39" s="471"/>
      <c r="L39" s="471"/>
      <c r="M39" s="471"/>
      <c r="N39" s="471"/>
      <c r="O39" s="471"/>
      <c r="P39" s="471"/>
      <c r="Q39" s="471"/>
      <c r="R39" s="471"/>
      <c r="S39" s="471"/>
      <c r="T39" s="471"/>
      <c r="U39" s="471"/>
      <c r="V39" s="471"/>
      <c r="W39" s="471"/>
      <c r="X39" s="471"/>
      <c r="Y39" s="471"/>
      <c r="Z39" s="471"/>
      <c r="AA39" s="471"/>
      <c r="AB39" s="471"/>
      <c r="AC39" s="471"/>
      <c r="AD39" s="471"/>
      <c r="AE39" s="471"/>
      <c r="AF39" s="471"/>
      <c r="AG39" s="471"/>
      <c r="AH39" s="471"/>
      <c r="AI39" s="471"/>
      <c r="AJ39" s="471"/>
      <c r="AK39" s="471"/>
      <c r="AL39" s="471"/>
      <c r="AM39" s="471"/>
      <c r="AN39" s="471"/>
      <c r="AO39" s="471"/>
      <c r="AP39" s="471"/>
      <c r="AQ39" s="471"/>
      <c r="AR39" s="471"/>
      <c r="AS39" s="471"/>
      <c r="AT39" s="471"/>
      <c r="AU39" s="471"/>
      <c r="AV39" s="471"/>
      <c r="AW39" s="471"/>
      <c r="AX39" s="471"/>
      <c r="AY39" s="471"/>
      <c r="AZ39" s="471"/>
      <c r="BA39" s="471"/>
      <c r="BB39" s="471"/>
      <c r="BC39" s="471"/>
      <c r="BD39" s="471"/>
      <c r="BE39" s="471"/>
      <c r="BF39" s="471"/>
      <c r="BG39" s="471"/>
      <c r="BH39" s="471"/>
      <c r="BI39" s="471"/>
      <c r="BJ39" s="471"/>
      <c r="BK39" s="472"/>
      <c r="BL39" s="467">
        <v>0.56200000000000006</v>
      </c>
      <c r="BM39" s="468"/>
      <c r="BN39" s="468"/>
      <c r="BO39" s="468"/>
      <c r="BP39" s="468"/>
      <c r="BQ39" s="468"/>
      <c r="BR39" s="468"/>
      <c r="BS39" s="468"/>
      <c r="BT39" s="468"/>
      <c r="BU39" s="468"/>
      <c r="BV39" s="468"/>
      <c r="BW39" s="468"/>
      <c r="BX39" s="468"/>
      <c r="BY39" s="469"/>
    </row>
    <row r="40" spans="1:77" x14ac:dyDescent="0.2">
      <c r="A40" s="461"/>
      <c r="B40" s="462"/>
      <c r="C40" s="462"/>
      <c r="D40" s="462"/>
      <c r="E40" s="462"/>
      <c r="F40" s="462"/>
      <c r="G40" s="463"/>
      <c r="H40" s="470" t="s">
        <v>286</v>
      </c>
      <c r="I40" s="471"/>
      <c r="J40" s="471"/>
      <c r="K40" s="471"/>
      <c r="L40" s="471"/>
      <c r="M40" s="471"/>
      <c r="N40" s="471"/>
      <c r="O40" s="471"/>
      <c r="P40" s="471"/>
      <c r="Q40" s="471"/>
      <c r="R40" s="471"/>
      <c r="S40" s="471"/>
      <c r="T40" s="471"/>
      <c r="U40" s="471"/>
      <c r="V40" s="471"/>
      <c r="W40" s="471"/>
      <c r="X40" s="471"/>
      <c r="Y40" s="471"/>
      <c r="Z40" s="471"/>
      <c r="AA40" s="471"/>
      <c r="AB40" s="471"/>
      <c r="AC40" s="471"/>
      <c r="AD40" s="471"/>
      <c r="AE40" s="471"/>
      <c r="AF40" s="471"/>
      <c r="AG40" s="471"/>
      <c r="AH40" s="471"/>
      <c r="AI40" s="471"/>
      <c r="AJ40" s="471"/>
      <c r="AK40" s="471"/>
      <c r="AL40" s="471"/>
      <c r="AM40" s="471"/>
      <c r="AN40" s="471"/>
      <c r="AO40" s="471"/>
      <c r="AP40" s="471"/>
      <c r="AQ40" s="471"/>
      <c r="AR40" s="471"/>
      <c r="AS40" s="471"/>
      <c r="AT40" s="471"/>
      <c r="AU40" s="471"/>
      <c r="AV40" s="471"/>
      <c r="AW40" s="471"/>
      <c r="AX40" s="471"/>
      <c r="AY40" s="471"/>
      <c r="AZ40" s="471"/>
      <c r="BA40" s="471"/>
      <c r="BB40" s="471"/>
      <c r="BC40" s="471"/>
      <c r="BD40" s="471"/>
      <c r="BE40" s="471"/>
      <c r="BF40" s="471"/>
      <c r="BG40" s="471"/>
      <c r="BH40" s="471"/>
      <c r="BI40" s="471"/>
      <c r="BJ40" s="471"/>
      <c r="BK40" s="472"/>
      <c r="BL40" s="467"/>
      <c r="BM40" s="468"/>
      <c r="BN40" s="468"/>
      <c r="BO40" s="468"/>
      <c r="BP40" s="468"/>
      <c r="BQ40" s="468"/>
      <c r="BR40" s="468"/>
      <c r="BS40" s="468"/>
      <c r="BT40" s="468"/>
      <c r="BU40" s="468"/>
      <c r="BV40" s="468"/>
      <c r="BW40" s="468"/>
      <c r="BX40" s="468"/>
      <c r="BY40" s="469"/>
    </row>
    <row r="41" spans="1:77" ht="13.5" thickBot="1" x14ac:dyDescent="0.25">
      <c r="A41" s="494" t="s">
        <v>21</v>
      </c>
      <c r="B41" s="495"/>
      <c r="C41" s="495"/>
      <c r="D41" s="495"/>
      <c r="E41" s="495"/>
      <c r="F41" s="495"/>
      <c r="G41" s="496"/>
      <c r="H41" s="497" t="s">
        <v>290</v>
      </c>
      <c r="I41" s="498"/>
      <c r="J41" s="498"/>
      <c r="K41" s="498"/>
      <c r="L41" s="498"/>
      <c r="M41" s="498"/>
      <c r="N41" s="498"/>
      <c r="O41" s="498"/>
      <c r="P41" s="498"/>
      <c r="Q41" s="498"/>
      <c r="R41" s="498"/>
      <c r="S41" s="498"/>
      <c r="T41" s="498"/>
      <c r="U41" s="498"/>
      <c r="V41" s="498"/>
      <c r="W41" s="498"/>
      <c r="X41" s="498"/>
      <c r="Y41" s="498"/>
      <c r="Z41" s="498"/>
      <c r="AA41" s="498"/>
      <c r="AB41" s="498"/>
      <c r="AC41" s="498"/>
      <c r="AD41" s="498"/>
      <c r="AE41" s="498"/>
      <c r="AF41" s="498"/>
      <c r="AG41" s="498"/>
      <c r="AH41" s="498"/>
      <c r="AI41" s="498"/>
      <c r="AJ41" s="498"/>
      <c r="AK41" s="498"/>
      <c r="AL41" s="498"/>
      <c r="AM41" s="498"/>
      <c r="AN41" s="498"/>
      <c r="AO41" s="498"/>
      <c r="AP41" s="498"/>
      <c r="AQ41" s="498"/>
      <c r="AR41" s="498"/>
      <c r="AS41" s="498"/>
      <c r="AT41" s="498"/>
      <c r="AU41" s="498"/>
      <c r="AV41" s="498"/>
      <c r="AW41" s="498"/>
      <c r="AX41" s="498"/>
      <c r="AY41" s="498"/>
      <c r="AZ41" s="498"/>
      <c r="BA41" s="498"/>
      <c r="BB41" s="498"/>
      <c r="BC41" s="498"/>
      <c r="BD41" s="498"/>
      <c r="BE41" s="498"/>
      <c r="BF41" s="498"/>
      <c r="BG41" s="498"/>
      <c r="BH41" s="498"/>
      <c r="BI41" s="498"/>
      <c r="BJ41" s="498"/>
      <c r="BK41" s="499"/>
      <c r="BL41" s="445">
        <v>0</v>
      </c>
      <c r="BM41" s="443"/>
      <c r="BN41" s="443"/>
      <c r="BO41" s="443"/>
      <c r="BP41" s="443"/>
      <c r="BQ41" s="443"/>
      <c r="BR41" s="443"/>
      <c r="BS41" s="443"/>
      <c r="BT41" s="443"/>
      <c r="BU41" s="443"/>
      <c r="BV41" s="443"/>
      <c r="BW41" s="443"/>
      <c r="BX41" s="443"/>
      <c r="BY41" s="444"/>
    </row>
    <row r="42" spans="1:77" ht="13.5" thickBot="1" x14ac:dyDescent="0.25">
      <c r="A42" s="500" t="s">
        <v>291</v>
      </c>
      <c r="B42" s="501"/>
      <c r="C42" s="501"/>
      <c r="D42" s="501"/>
      <c r="E42" s="501"/>
      <c r="F42" s="501"/>
      <c r="G42" s="502"/>
      <c r="H42" s="503" t="s">
        <v>292</v>
      </c>
      <c r="I42" s="504"/>
      <c r="J42" s="504"/>
      <c r="K42" s="504"/>
      <c r="L42" s="504"/>
      <c r="M42" s="504"/>
      <c r="N42" s="504"/>
      <c r="O42" s="504"/>
      <c r="P42" s="504"/>
      <c r="Q42" s="504"/>
      <c r="R42" s="504"/>
      <c r="S42" s="504"/>
      <c r="T42" s="504"/>
      <c r="U42" s="504"/>
      <c r="V42" s="504"/>
      <c r="W42" s="504"/>
      <c r="X42" s="504"/>
      <c r="Y42" s="504"/>
      <c r="Z42" s="504"/>
      <c r="AA42" s="504"/>
      <c r="AB42" s="504"/>
      <c r="AC42" s="504"/>
      <c r="AD42" s="504"/>
      <c r="AE42" s="504"/>
      <c r="AF42" s="504"/>
      <c r="AG42" s="504"/>
      <c r="AH42" s="504"/>
      <c r="AI42" s="504"/>
      <c r="AJ42" s="504"/>
      <c r="AK42" s="504"/>
      <c r="AL42" s="504"/>
      <c r="AM42" s="504"/>
      <c r="AN42" s="504"/>
      <c r="AO42" s="504"/>
      <c r="AP42" s="504"/>
      <c r="AQ42" s="504"/>
      <c r="AR42" s="504"/>
      <c r="AS42" s="504"/>
      <c r="AT42" s="504"/>
      <c r="AU42" s="504"/>
      <c r="AV42" s="504"/>
      <c r="AW42" s="504"/>
      <c r="AX42" s="504"/>
      <c r="AY42" s="504"/>
      <c r="AZ42" s="504"/>
      <c r="BA42" s="504"/>
      <c r="BB42" s="504"/>
      <c r="BC42" s="504"/>
      <c r="BD42" s="504"/>
      <c r="BE42" s="504"/>
      <c r="BF42" s="504"/>
      <c r="BG42" s="504"/>
      <c r="BH42" s="504"/>
      <c r="BI42" s="504"/>
      <c r="BJ42" s="504"/>
      <c r="BK42" s="505"/>
      <c r="BL42" s="506">
        <f>BL33+BL34</f>
        <v>20.328000000000014</v>
      </c>
      <c r="BM42" s="507"/>
      <c r="BN42" s="507"/>
      <c r="BO42" s="507"/>
      <c r="BP42" s="507"/>
      <c r="BQ42" s="507"/>
      <c r="BR42" s="507"/>
      <c r="BS42" s="507"/>
      <c r="BT42" s="507"/>
      <c r="BU42" s="507"/>
      <c r="BV42" s="507"/>
      <c r="BW42" s="507"/>
      <c r="BX42" s="507"/>
      <c r="BY42" s="508"/>
    </row>
    <row r="43" spans="1:77" ht="13.5" thickBot="1" x14ac:dyDescent="0.25">
      <c r="A43" s="500" t="s">
        <v>293</v>
      </c>
      <c r="B43" s="501"/>
      <c r="C43" s="501"/>
      <c r="D43" s="501"/>
      <c r="E43" s="501"/>
      <c r="F43" s="501"/>
      <c r="G43" s="502"/>
      <c r="H43" s="503" t="s">
        <v>294</v>
      </c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4"/>
      <c r="T43" s="504"/>
      <c r="U43" s="504"/>
      <c r="V43" s="504"/>
      <c r="W43" s="504"/>
      <c r="X43" s="504"/>
      <c r="Y43" s="504"/>
      <c r="Z43" s="504"/>
      <c r="AA43" s="504"/>
      <c r="AB43" s="504"/>
      <c r="AC43" s="504"/>
      <c r="AD43" s="504"/>
      <c r="AE43" s="504"/>
      <c r="AF43" s="504"/>
      <c r="AG43" s="504"/>
      <c r="AH43" s="504"/>
      <c r="AI43" s="504"/>
      <c r="AJ43" s="504"/>
      <c r="AK43" s="504"/>
      <c r="AL43" s="504"/>
      <c r="AM43" s="504"/>
      <c r="AN43" s="504"/>
      <c r="AO43" s="504"/>
      <c r="AP43" s="504"/>
      <c r="AQ43" s="504"/>
      <c r="AR43" s="504"/>
      <c r="AS43" s="504"/>
      <c r="AT43" s="504"/>
      <c r="AU43" s="504"/>
      <c r="AV43" s="504"/>
      <c r="AW43" s="504"/>
      <c r="AX43" s="504"/>
      <c r="AY43" s="504"/>
      <c r="AZ43" s="504"/>
      <c r="BA43" s="504"/>
      <c r="BB43" s="504"/>
      <c r="BC43" s="504"/>
      <c r="BD43" s="504"/>
      <c r="BE43" s="504"/>
      <c r="BF43" s="504"/>
      <c r="BG43" s="504"/>
      <c r="BH43" s="504"/>
      <c r="BI43" s="504"/>
      <c r="BJ43" s="504"/>
      <c r="BK43" s="505"/>
      <c r="BL43" s="511">
        <v>3.8079999999999998</v>
      </c>
      <c r="BM43" s="509"/>
      <c r="BN43" s="509"/>
      <c r="BO43" s="509"/>
      <c r="BP43" s="509"/>
      <c r="BQ43" s="509"/>
      <c r="BR43" s="509"/>
      <c r="BS43" s="509"/>
      <c r="BT43" s="509"/>
      <c r="BU43" s="509"/>
      <c r="BV43" s="509"/>
      <c r="BW43" s="509"/>
      <c r="BX43" s="509"/>
      <c r="BY43" s="510"/>
    </row>
    <row r="44" spans="1:77" ht="13.5" thickBot="1" x14ac:dyDescent="0.25">
      <c r="A44" s="500" t="s">
        <v>295</v>
      </c>
      <c r="B44" s="501"/>
      <c r="C44" s="501"/>
      <c r="D44" s="501"/>
      <c r="E44" s="501"/>
      <c r="F44" s="501"/>
      <c r="G44" s="502"/>
      <c r="H44" s="503" t="s">
        <v>296</v>
      </c>
      <c r="I44" s="504"/>
      <c r="J44" s="504"/>
      <c r="K44" s="504"/>
      <c r="L44" s="504"/>
      <c r="M44" s="504"/>
      <c r="N44" s="504"/>
      <c r="O44" s="504"/>
      <c r="P44" s="504"/>
      <c r="Q44" s="504"/>
      <c r="R44" s="504"/>
      <c r="S44" s="504"/>
      <c r="T44" s="504"/>
      <c r="U44" s="504"/>
      <c r="V44" s="504"/>
      <c r="W44" s="504"/>
      <c r="X44" s="504"/>
      <c r="Y44" s="504"/>
      <c r="Z44" s="504"/>
      <c r="AA44" s="504"/>
      <c r="AB44" s="504"/>
      <c r="AC44" s="504"/>
      <c r="AD44" s="504"/>
      <c r="AE44" s="504"/>
      <c r="AF44" s="504"/>
      <c r="AG44" s="504"/>
      <c r="AH44" s="504"/>
      <c r="AI44" s="504"/>
      <c r="AJ44" s="504"/>
      <c r="AK44" s="504"/>
      <c r="AL44" s="504"/>
      <c r="AM44" s="504"/>
      <c r="AN44" s="504"/>
      <c r="AO44" s="504"/>
      <c r="AP44" s="504"/>
      <c r="AQ44" s="504"/>
      <c r="AR44" s="504"/>
      <c r="AS44" s="504"/>
      <c r="AT44" s="504"/>
      <c r="AU44" s="504"/>
      <c r="AV44" s="504"/>
      <c r="AW44" s="504"/>
      <c r="AX44" s="504"/>
      <c r="AY44" s="504"/>
      <c r="AZ44" s="504"/>
      <c r="BA44" s="504"/>
      <c r="BB44" s="504"/>
      <c r="BC44" s="504"/>
      <c r="BD44" s="504"/>
      <c r="BE44" s="504"/>
      <c r="BF44" s="504"/>
      <c r="BG44" s="504"/>
      <c r="BH44" s="504"/>
      <c r="BI44" s="504"/>
      <c r="BJ44" s="504"/>
      <c r="BK44" s="505"/>
      <c r="BL44" s="506">
        <f>BL42-BL43</f>
        <v>16.520000000000014</v>
      </c>
      <c r="BM44" s="509"/>
      <c r="BN44" s="509"/>
      <c r="BO44" s="509"/>
      <c r="BP44" s="509"/>
      <c r="BQ44" s="509"/>
      <c r="BR44" s="509"/>
      <c r="BS44" s="509"/>
      <c r="BT44" s="509"/>
      <c r="BU44" s="509"/>
      <c r="BV44" s="509"/>
      <c r="BW44" s="509"/>
      <c r="BX44" s="509"/>
      <c r="BY44" s="510"/>
    </row>
    <row r="45" spans="1:77" x14ac:dyDescent="0.2">
      <c r="A45" s="473" t="s">
        <v>297</v>
      </c>
      <c r="B45" s="474"/>
      <c r="C45" s="474"/>
      <c r="D45" s="474"/>
      <c r="E45" s="474"/>
      <c r="F45" s="474"/>
      <c r="G45" s="475"/>
      <c r="H45" s="476" t="s">
        <v>298</v>
      </c>
      <c r="I45" s="477"/>
      <c r="J45" s="477"/>
      <c r="K45" s="477"/>
      <c r="L45" s="477"/>
      <c r="M45" s="477"/>
      <c r="N45" s="477"/>
      <c r="O45" s="477"/>
      <c r="P45" s="477"/>
      <c r="Q45" s="477"/>
      <c r="R45" s="477"/>
      <c r="S45" s="477"/>
      <c r="T45" s="477"/>
      <c r="U45" s="477"/>
      <c r="V45" s="477"/>
      <c r="W45" s="477"/>
      <c r="X45" s="477"/>
      <c r="Y45" s="477"/>
      <c r="Z45" s="477"/>
      <c r="AA45" s="477"/>
      <c r="AB45" s="477"/>
      <c r="AC45" s="477"/>
      <c r="AD45" s="477"/>
      <c r="AE45" s="477"/>
      <c r="AF45" s="477"/>
      <c r="AG45" s="477"/>
      <c r="AH45" s="477"/>
      <c r="AI45" s="477"/>
      <c r="AJ45" s="477"/>
      <c r="AK45" s="477"/>
      <c r="AL45" s="477"/>
      <c r="AM45" s="477"/>
      <c r="AN45" s="477"/>
      <c r="AO45" s="477"/>
      <c r="AP45" s="477"/>
      <c r="AQ45" s="477"/>
      <c r="AR45" s="477"/>
      <c r="AS45" s="477"/>
      <c r="AT45" s="477"/>
      <c r="AU45" s="477"/>
      <c r="AV45" s="477"/>
      <c r="AW45" s="477"/>
      <c r="AX45" s="477"/>
      <c r="AY45" s="477"/>
      <c r="AZ45" s="477"/>
      <c r="BA45" s="477"/>
      <c r="BB45" s="477"/>
      <c r="BC45" s="477"/>
      <c r="BD45" s="477"/>
      <c r="BE45" s="477"/>
      <c r="BF45" s="477"/>
      <c r="BG45" s="477"/>
      <c r="BH45" s="477"/>
      <c r="BI45" s="477"/>
      <c r="BJ45" s="477"/>
      <c r="BK45" s="478"/>
      <c r="BL45" s="491">
        <f>BL47+BL48+BL49+BL50</f>
        <v>0.436</v>
      </c>
      <c r="BM45" s="492"/>
      <c r="BN45" s="492"/>
      <c r="BO45" s="492"/>
      <c r="BP45" s="492"/>
      <c r="BQ45" s="492"/>
      <c r="BR45" s="492"/>
      <c r="BS45" s="492"/>
      <c r="BT45" s="492"/>
      <c r="BU45" s="492"/>
      <c r="BV45" s="492"/>
      <c r="BW45" s="492"/>
      <c r="BX45" s="492"/>
      <c r="BY45" s="493"/>
    </row>
    <row r="46" spans="1:77" x14ac:dyDescent="0.2">
      <c r="A46" s="461"/>
      <c r="B46" s="462"/>
      <c r="C46" s="462"/>
      <c r="D46" s="462"/>
      <c r="E46" s="462"/>
      <c r="F46" s="462"/>
      <c r="G46" s="463"/>
      <c r="H46" s="470" t="s">
        <v>260</v>
      </c>
      <c r="I46" s="471"/>
      <c r="J46" s="471"/>
      <c r="K46" s="471"/>
      <c r="L46" s="471"/>
      <c r="M46" s="471"/>
      <c r="N46" s="471"/>
      <c r="O46" s="471"/>
      <c r="P46" s="471"/>
      <c r="Q46" s="471"/>
      <c r="R46" s="471"/>
      <c r="S46" s="471"/>
      <c r="T46" s="471"/>
      <c r="U46" s="471"/>
      <c r="V46" s="471"/>
      <c r="W46" s="471"/>
      <c r="X46" s="471"/>
      <c r="Y46" s="471"/>
      <c r="Z46" s="471"/>
      <c r="AA46" s="471"/>
      <c r="AB46" s="471"/>
      <c r="AC46" s="471"/>
      <c r="AD46" s="471"/>
      <c r="AE46" s="471"/>
      <c r="AF46" s="471"/>
      <c r="AG46" s="471"/>
      <c r="AH46" s="471"/>
      <c r="AI46" s="471"/>
      <c r="AJ46" s="471"/>
      <c r="AK46" s="471"/>
      <c r="AL46" s="471"/>
      <c r="AM46" s="471"/>
      <c r="AN46" s="471"/>
      <c r="AO46" s="471"/>
      <c r="AP46" s="471"/>
      <c r="AQ46" s="471"/>
      <c r="AR46" s="471"/>
      <c r="AS46" s="471"/>
      <c r="AT46" s="471"/>
      <c r="AU46" s="471"/>
      <c r="AV46" s="471"/>
      <c r="AW46" s="471"/>
      <c r="AX46" s="471"/>
      <c r="AY46" s="471"/>
      <c r="AZ46" s="471"/>
      <c r="BA46" s="471"/>
      <c r="BB46" s="471"/>
      <c r="BC46" s="471"/>
      <c r="BD46" s="471"/>
      <c r="BE46" s="471"/>
      <c r="BF46" s="471"/>
      <c r="BG46" s="471"/>
      <c r="BH46" s="471"/>
      <c r="BI46" s="471"/>
      <c r="BJ46" s="471"/>
      <c r="BK46" s="472"/>
      <c r="BL46" s="467"/>
      <c r="BM46" s="468"/>
      <c r="BN46" s="468"/>
      <c r="BO46" s="468"/>
      <c r="BP46" s="468"/>
      <c r="BQ46" s="468"/>
      <c r="BR46" s="468"/>
      <c r="BS46" s="468"/>
      <c r="BT46" s="468"/>
      <c r="BU46" s="468"/>
      <c r="BV46" s="468"/>
      <c r="BW46" s="468"/>
      <c r="BX46" s="468"/>
      <c r="BY46" s="469"/>
    </row>
    <row r="47" spans="1:77" x14ac:dyDescent="0.2">
      <c r="A47" s="461" t="s">
        <v>14</v>
      </c>
      <c r="B47" s="462"/>
      <c r="C47" s="462"/>
      <c r="D47" s="462"/>
      <c r="E47" s="462"/>
      <c r="F47" s="462"/>
      <c r="G47" s="463"/>
      <c r="H47" s="470" t="s">
        <v>299</v>
      </c>
      <c r="I47" s="471"/>
      <c r="J47" s="471"/>
      <c r="K47" s="471"/>
      <c r="L47" s="471"/>
      <c r="M47" s="471"/>
      <c r="N47" s="471"/>
      <c r="O47" s="471"/>
      <c r="P47" s="471"/>
      <c r="Q47" s="471"/>
      <c r="R47" s="471"/>
      <c r="S47" s="471"/>
      <c r="T47" s="471"/>
      <c r="U47" s="471"/>
      <c r="V47" s="471"/>
      <c r="W47" s="471"/>
      <c r="X47" s="471"/>
      <c r="Y47" s="471"/>
      <c r="Z47" s="471"/>
      <c r="AA47" s="471"/>
      <c r="AB47" s="471"/>
      <c r="AC47" s="471"/>
      <c r="AD47" s="471"/>
      <c r="AE47" s="471"/>
      <c r="AF47" s="471"/>
      <c r="AG47" s="471"/>
      <c r="AH47" s="471"/>
      <c r="AI47" s="471"/>
      <c r="AJ47" s="471"/>
      <c r="AK47" s="471"/>
      <c r="AL47" s="471"/>
      <c r="AM47" s="471"/>
      <c r="AN47" s="471"/>
      <c r="AO47" s="471"/>
      <c r="AP47" s="471"/>
      <c r="AQ47" s="471"/>
      <c r="AR47" s="471"/>
      <c r="AS47" s="471"/>
      <c r="AT47" s="471"/>
      <c r="AU47" s="471"/>
      <c r="AV47" s="471"/>
      <c r="AW47" s="471"/>
      <c r="AX47" s="471"/>
      <c r="AY47" s="471"/>
      <c r="AZ47" s="471"/>
      <c r="BA47" s="471"/>
      <c r="BB47" s="471"/>
      <c r="BC47" s="471"/>
      <c r="BD47" s="471"/>
      <c r="BE47" s="471"/>
      <c r="BF47" s="471"/>
      <c r="BG47" s="471"/>
      <c r="BH47" s="471"/>
      <c r="BI47" s="471"/>
      <c r="BJ47" s="471"/>
      <c r="BK47" s="472"/>
      <c r="BL47" s="512"/>
      <c r="BM47" s="513"/>
      <c r="BN47" s="513"/>
      <c r="BO47" s="513"/>
      <c r="BP47" s="513"/>
      <c r="BQ47" s="513"/>
      <c r="BR47" s="513"/>
      <c r="BS47" s="513"/>
      <c r="BT47" s="513"/>
      <c r="BU47" s="513"/>
      <c r="BV47" s="513"/>
      <c r="BW47" s="513"/>
      <c r="BX47" s="513"/>
      <c r="BY47" s="514"/>
    </row>
    <row r="48" spans="1:77" x14ac:dyDescent="0.2">
      <c r="A48" s="461" t="s">
        <v>94</v>
      </c>
      <c r="B48" s="462"/>
      <c r="C48" s="462"/>
      <c r="D48" s="462"/>
      <c r="E48" s="462"/>
      <c r="F48" s="462"/>
      <c r="G48" s="463"/>
      <c r="H48" s="470" t="s">
        <v>300</v>
      </c>
      <c r="I48" s="471"/>
      <c r="J48" s="471"/>
      <c r="K48" s="471"/>
      <c r="L48" s="471"/>
      <c r="M48" s="471"/>
      <c r="N48" s="471"/>
      <c r="O48" s="471"/>
      <c r="P48" s="471"/>
      <c r="Q48" s="471"/>
      <c r="R48" s="471"/>
      <c r="S48" s="471"/>
      <c r="T48" s="471"/>
      <c r="U48" s="471"/>
      <c r="V48" s="471"/>
      <c r="W48" s="471"/>
      <c r="X48" s="471"/>
      <c r="Y48" s="471"/>
      <c r="Z48" s="471"/>
      <c r="AA48" s="471"/>
      <c r="AB48" s="471"/>
      <c r="AC48" s="471"/>
      <c r="AD48" s="471"/>
      <c r="AE48" s="471"/>
      <c r="AF48" s="471"/>
      <c r="AG48" s="471"/>
      <c r="AH48" s="471"/>
      <c r="AI48" s="471"/>
      <c r="AJ48" s="471"/>
      <c r="AK48" s="471"/>
      <c r="AL48" s="471"/>
      <c r="AM48" s="471"/>
      <c r="AN48" s="471"/>
      <c r="AO48" s="471"/>
      <c r="AP48" s="471"/>
      <c r="AQ48" s="471"/>
      <c r="AR48" s="471"/>
      <c r="AS48" s="471"/>
      <c r="AT48" s="471"/>
      <c r="AU48" s="471"/>
      <c r="AV48" s="471"/>
      <c r="AW48" s="471"/>
      <c r="AX48" s="471"/>
      <c r="AY48" s="471"/>
      <c r="AZ48" s="471"/>
      <c r="BA48" s="471"/>
      <c r="BB48" s="471"/>
      <c r="BC48" s="471"/>
      <c r="BD48" s="471"/>
      <c r="BE48" s="471"/>
      <c r="BF48" s="471"/>
      <c r="BG48" s="471"/>
      <c r="BH48" s="471"/>
      <c r="BI48" s="471"/>
      <c r="BJ48" s="471"/>
      <c r="BK48" s="472"/>
      <c r="BL48" s="467"/>
      <c r="BM48" s="468"/>
      <c r="BN48" s="468"/>
      <c r="BO48" s="468"/>
      <c r="BP48" s="468"/>
      <c r="BQ48" s="468"/>
      <c r="BR48" s="468"/>
      <c r="BS48" s="468"/>
      <c r="BT48" s="468"/>
      <c r="BU48" s="468"/>
      <c r="BV48" s="468"/>
      <c r="BW48" s="468"/>
      <c r="BX48" s="468"/>
      <c r="BY48" s="469"/>
    </row>
    <row r="49" spans="1:77" x14ac:dyDescent="0.2">
      <c r="A49" s="461" t="s">
        <v>95</v>
      </c>
      <c r="B49" s="462"/>
      <c r="C49" s="462"/>
      <c r="D49" s="462"/>
      <c r="E49" s="462"/>
      <c r="F49" s="462"/>
      <c r="G49" s="463"/>
      <c r="H49" s="470" t="s">
        <v>301</v>
      </c>
      <c r="I49" s="471"/>
      <c r="J49" s="471"/>
      <c r="K49" s="471"/>
      <c r="L49" s="471"/>
      <c r="M49" s="471"/>
      <c r="N49" s="471"/>
      <c r="O49" s="471"/>
      <c r="P49" s="471"/>
      <c r="Q49" s="471"/>
      <c r="R49" s="471"/>
      <c r="S49" s="471"/>
      <c r="T49" s="471"/>
      <c r="U49" s="471"/>
      <c r="V49" s="471"/>
      <c r="W49" s="471"/>
      <c r="X49" s="471"/>
      <c r="Y49" s="471"/>
      <c r="Z49" s="471"/>
      <c r="AA49" s="471"/>
      <c r="AB49" s="471"/>
      <c r="AC49" s="471"/>
      <c r="AD49" s="471"/>
      <c r="AE49" s="471"/>
      <c r="AF49" s="471"/>
      <c r="AG49" s="471"/>
      <c r="AH49" s="471"/>
      <c r="AI49" s="471"/>
      <c r="AJ49" s="471"/>
      <c r="AK49" s="471"/>
      <c r="AL49" s="471"/>
      <c r="AM49" s="471"/>
      <c r="AN49" s="471"/>
      <c r="AO49" s="471"/>
      <c r="AP49" s="471"/>
      <c r="AQ49" s="471"/>
      <c r="AR49" s="471"/>
      <c r="AS49" s="471"/>
      <c r="AT49" s="471"/>
      <c r="AU49" s="471"/>
      <c r="AV49" s="471"/>
      <c r="AW49" s="471"/>
      <c r="AX49" s="471"/>
      <c r="AY49" s="471"/>
      <c r="AZ49" s="471"/>
      <c r="BA49" s="471"/>
      <c r="BB49" s="471"/>
      <c r="BC49" s="471"/>
      <c r="BD49" s="471"/>
      <c r="BE49" s="471"/>
      <c r="BF49" s="471"/>
      <c r="BG49" s="471"/>
      <c r="BH49" s="471"/>
      <c r="BI49" s="471"/>
      <c r="BJ49" s="471"/>
      <c r="BK49" s="472"/>
      <c r="BL49" s="467"/>
      <c r="BM49" s="468"/>
      <c r="BN49" s="468"/>
      <c r="BO49" s="468"/>
      <c r="BP49" s="468"/>
      <c r="BQ49" s="468"/>
      <c r="BR49" s="468"/>
      <c r="BS49" s="468"/>
      <c r="BT49" s="468"/>
      <c r="BU49" s="468"/>
      <c r="BV49" s="468"/>
      <c r="BW49" s="468"/>
      <c r="BX49" s="468"/>
      <c r="BY49" s="469"/>
    </row>
    <row r="50" spans="1:77" ht="13.5" thickBot="1" x14ac:dyDescent="0.25">
      <c r="A50" s="494" t="s">
        <v>96</v>
      </c>
      <c r="B50" s="495"/>
      <c r="C50" s="495"/>
      <c r="D50" s="495"/>
      <c r="E50" s="495"/>
      <c r="F50" s="495"/>
      <c r="G50" s="496"/>
      <c r="H50" s="497" t="s">
        <v>302</v>
      </c>
      <c r="I50" s="498"/>
      <c r="J50" s="498"/>
      <c r="K50" s="498"/>
      <c r="L50" s="498"/>
      <c r="M50" s="498"/>
      <c r="N50" s="498"/>
      <c r="O50" s="498"/>
      <c r="P50" s="498"/>
      <c r="Q50" s="498"/>
      <c r="R50" s="498"/>
      <c r="S50" s="498"/>
      <c r="T50" s="498"/>
      <c r="U50" s="498"/>
      <c r="V50" s="498"/>
      <c r="W50" s="498"/>
      <c r="X50" s="498"/>
      <c r="Y50" s="498"/>
      <c r="Z50" s="498"/>
      <c r="AA50" s="498"/>
      <c r="AB50" s="498"/>
      <c r="AC50" s="498"/>
      <c r="AD50" s="498"/>
      <c r="AE50" s="498"/>
      <c r="AF50" s="498"/>
      <c r="AG50" s="498"/>
      <c r="AH50" s="498"/>
      <c r="AI50" s="498"/>
      <c r="AJ50" s="498"/>
      <c r="AK50" s="498"/>
      <c r="AL50" s="498"/>
      <c r="AM50" s="498"/>
      <c r="AN50" s="498"/>
      <c r="AO50" s="498"/>
      <c r="AP50" s="498"/>
      <c r="AQ50" s="498"/>
      <c r="AR50" s="498"/>
      <c r="AS50" s="498"/>
      <c r="AT50" s="498"/>
      <c r="AU50" s="498"/>
      <c r="AV50" s="498"/>
      <c r="AW50" s="498"/>
      <c r="AX50" s="498"/>
      <c r="AY50" s="498"/>
      <c r="AZ50" s="498"/>
      <c r="BA50" s="498"/>
      <c r="BB50" s="498"/>
      <c r="BC50" s="498"/>
      <c r="BD50" s="498"/>
      <c r="BE50" s="498"/>
      <c r="BF50" s="498"/>
      <c r="BG50" s="498"/>
      <c r="BH50" s="498"/>
      <c r="BI50" s="498"/>
      <c r="BJ50" s="498"/>
      <c r="BK50" s="499"/>
      <c r="BL50" s="445">
        <v>0.436</v>
      </c>
      <c r="BM50" s="443"/>
      <c r="BN50" s="443"/>
      <c r="BO50" s="443"/>
      <c r="BP50" s="443"/>
      <c r="BQ50" s="443"/>
      <c r="BR50" s="443"/>
      <c r="BS50" s="443"/>
      <c r="BT50" s="443"/>
      <c r="BU50" s="443"/>
      <c r="BV50" s="443"/>
      <c r="BW50" s="443"/>
      <c r="BX50" s="443"/>
      <c r="BY50" s="444"/>
    </row>
    <row r="51" spans="1:77" x14ac:dyDescent="0.2">
      <c r="A51" s="473" t="s">
        <v>303</v>
      </c>
      <c r="B51" s="474"/>
      <c r="C51" s="474"/>
      <c r="D51" s="474"/>
      <c r="E51" s="474"/>
      <c r="F51" s="474"/>
      <c r="G51" s="475"/>
      <c r="H51" s="476" t="s">
        <v>304</v>
      </c>
      <c r="I51" s="477"/>
      <c r="J51" s="477"/>
      <c r="K51" s="477"/>
      <c r="L51" s="477"/>
      <c r="M51" s="477"/>
      <c r="N51" s="477"/>
      <c r="O51" s="477"/>
      <c r="P51" s="477"/>
      <c r="Q51" s="477"/>
      <c r="R51" s="477"/>
      <c r="S51" s="477"/>
      <c r="T51" s="477"/>
      <c r="U51" s="477"/>
      <c r="V51" s="477"/>
      <c r="W51" s="477"/>
      <c r="X51" s="477"/>
      <c r="Y51" s="477"/>
      <c r="Z51" s="477"/>
      <c r="AA51" s="477"/>
      <c r="AB51" s="477"/>
      <c r="AC51" s="477"/>
      <c r="AD51" s="477"/>
      <c r="AE51" s="477"/>
      <c r="AF51" s="477"/>
      <c r="AG51" s="477"/>
      <c r="AH51" s="477"/>
      <c r="AI51" s="477"/>
      <c r="AJ51" s="477"/>
      <c r="AK51" s="477"/>
      <c r="AL51" s="477"/>
      <c r="AM51" s="477"/>
      <c r="AN51" s="477"/>
      <c r="AO51" s="477"/>
      <c r="AP51" s="477"/>
      <c r="AQ51" s="477"/>
      <c r="AR51" s="477"/>
      <c r="AS51" s="477"/>
      <c r="AT51" s="477"/>
      <c r="AU51" s="477"/>
      <c r="AV51" s="477"/>
      <c r="AW51" s="477"/>
      <c r="AX51" s="477"/>
      <c r="AY51" s="477"/>
      <c r="AZ51" s="477"/>
      <c r="BA51" s="477"/>
      <c r="BB51" s="477"/>
      <c r="BC51" s="477"/>
      <c r="BD51" s="477"/>
      <c r="BE51" s="477"/>
      <c r="BF51" s="477"/>
      <c r="BG51" s="477"/>
      <c r="BH51" s="477"/>
      <c r="BI51" s="477"/>
      <c r="BJ51" s="477"/>
      <c r="BK51" s="478"/>
      <c r="BL51" s="479"/>
      <c r="BM51" s="480"/>
      <c r="BN51" s="480"/>
      <c r="BO51" s="480"/>
      <c r="BP51" s="480"/>
      <c r="BQ51" s="480"/>
      <c r="BR51" s="480"/>
      <c r="BS51" s="480"/>
      <c r="BT51" s="480"/>
      <c r="BU51" s="480"/>
      <c r="BV51" s="480"/>
      <c r="BW51" s="480"/>
      <c r="BX51" s="480"/>
      <c r="BY51" s="481"/>
    </row>
    <row r="52" spans="1:77" x14ac:dyDescent="0.2">
      <c r="A52" s="461" t="s">
        <v>14</v>
      </c>
      <c r="B52" s="462"/>
      <c r="C52" s="462"/>
      <c r="D52" s="462"/>
      <c r="E52" s="462"/>
      <c r="F52" s="462"/>
      <c r="G52" s="463"/>
      <c r="H52" s="470" t="s">
        <v>305</v>
      </c>
      <c r="I52" s="471"/>
      <c r="J52" s="471"/>
      <c r="K52" s="471"/>
      <c r="L52" s="471"/>
      <c r="M52" s="471"/>
      <c r="N52" s="471"/>
      <c r="O52" s="471"/>
      <c r="P52" s="471"/>
      <c r="Q52" s="471"/>
      <c r="R52" s="471"/>
      <c r="S52" s="471"/>
      <c r="T52" s="471"/>
      <c r="U52" s="471"/>
      <c r="V52" s="471"/>
      <c r="W52" s="471"/>
      <c r="X52" s="471"/>
      <c r="Y52" s="471"/>
      <c r="Z52" s="471"/>
      <c r="AA52" s="471"/>
      <c r="AB52" s="471"/>
      <c r="AC52" s="471"/>
      <c r="AD52" s="471"/>
      <c r="AE52" s="471"/>
      <c r="AF52" s="471"/>
      <c r="AG52" s="471"/>
      <c r="AH52" s="471"/>
      <c r="AI52" s="471"/>
      <c r="AJ52" s="471"/>
      <c r="AK52" s="471"/>
      <c r="AL52" s="471"/>
      <c r="AM52" s="471"/>
      <c r="AN52" s="471"/>
      <c r="AO52" s="471"/>
      <c r="AP52" s="471"/>
      <c r="AQ52" s="471"/>
      <c r="AR52" s="471"/>
      <c r="AS52" s="471"/>
      <c r="AT52" s="471"/>
      <c r="AU52" s="471"/>
      <c r="AV52" s="471"/>
      <c r="AW52" s="471"/>
      <c r="AX52" s="471"/>
      <c r="AY52" s="471"/>
      <c r="AZ52" s="471"/>
      <c r="BA52" s="471"/>
      <c r="BB52" s="471"/>
      <c r="BC52" s="471"/>
      <c r="BD52" s="471"/>
      <c r="BE52" s="471"/>
      <c r="BF52" s="471"/>
      <c r="BG52" s="471"/>
      <c r="BH52" s="471"/>
      <c r="BI52" s="471"/>
      <c r="BJ52" s="471"/>
      <c r="BK52" s="472"/>
      <c r="BL52" s="467"/>
      <c r="BM52" s="468"/>
      <c r="BN52" s="468"/>
      <c r="BO52" s="468"/>
      <c r="BP52" s="468"/>
      <c r="BQ52" s="468"/>
      <c r="BR52" s="468"/>
      <c r="BS52" s="468"/>
      <c r="BT52" s="468"/>
      <c r="BU52" s="468"/>
      <c r="BV52" s="468"/>
      <c r="BW52" s="468"/>
      <c r="BX52" s="468"/>
      <c r="BY52" s="469"/>
    </row>
    <row r="53" spans="1:77" x14ac:dyDescent="0.2">
      <c r="A53" s="461" t="s">
        <v>94</v>
      </c>
      <c r="B53" s="462"/>
      <c r="C53" s="462"/>
      <c r="D53" s="462"/>
      <c r="E53" s="462"/>
      <c r="F53" s="462"/>
      <c r="G53" s="463"/>
      <c r="H53" s="470" t="s">
        <v>306</v>
      </c>
      <c r="I53" s="471"/>
      <c r="J53" s="471"/>
      <c r="K53" s="471"/>
      <c r="L53" s="471"/>
      <c r="M53" s="471"/>
      <c r="N53" s="471"/>
      <c r="O53" s="471"/>
      <c r="P53" s="471"/>
      <c r="Q53" s="471"/>
      <c r="R53" s="471"/>
      <c r="S53" s="471"/>
      <c r="T53" s="471"/>
      <c r="U53" s="471"/>
      <c r="V53" s="471"/>
      <c r="W53" s="471"/>
      <c r="X53" s="471"/>
      <c r="Y53" s="471"/>
      <c r="Z53" s="471"/>
      <c r="AA53" s="471"/>
      <c r="AB53" s="471"/>
      <c r="AC53" s="471"/>
      <c r="AD53" s="471"/>
      <c r="AE53" s="471"/>
      <c r="AF53" s="471"/>
      <c r="AG53" s="471"/>
      <c r="AH53" s="471"/>
      <c r="AI53" s="471"/>
      <c r="AJ53" s="471"/>
      <c r="AK53" s="471"/>
      <c r="AL53" s="471"/>
      <c r="AM53" s="471"/>
      <c r="AN53" s="471"/>
      <c r="AO53" s="471"/>
      <c r="AP53" s="471"/>
      <c r="AQ53" s="471"/>
      <c r="AR53" s="471"/>
      <c r="AS53" s="471"/>
      <c r="AT53" s="471"/>
      <c r="AU53" s="471"/>
      <c r="AV53" s="471"/>
      <c r="AW53" s="471"/>
      <c r="AX53" s="471"/>
      <c r="AY53" s="471"/>
      <c r="AZ53" s="471"/>
      <c r="BA53" s="471"/>
      <c r="BB53" s="471"/>
      <c r="BC53" s="471"/>
      <c r="BD53" s="471"/>
      <c r="BE53" s="471"/>
      <c r="BF53" s="471"/>
      <c r="BG53" s="471"/>
      <c r="BH53" s="471"/>
      <c r="BI53" s="471"/>
      <c r="BJ53" s="471"/>
      <c r="BK53" s="472"/>
      <c r="BL53" s="467"/>
      <c r="BM53" s="468"/>
      <c r="BN53" s="468"/>
      <c r="BO53" s="468"/>
      <c r="BP53" s="468"/>
      <c r="BQ53" s="468"/>
      <c r="BR53" s="468"/>
      <c r="BS53" s="468"/>
      <c r="BT53" s="468"/>
      <c r="BU53" s="468"/>
      <c r="BV53" s="468"/>
      <c r="BW53" s="468"/>
      <c r="BX53" s="468"/>
      <c r="BY53" s="469"/>
    </row>
    <row r="54" spans="1:77" ht="13.5" thickBot="1" x14ac:dyDescent="0.25">
      <c r="A54" s="494"/>
      <c r="B54" s="495"/>
      <c r="C54" s="495"/>
      <c r="D54" s="495"/>
      <c r="E54" s="495"/>
      <c r="F54" s="495"/>
      <c r="G54" s="496"/>
      <c r="H54" s="497" t="s">
        <v>307</v>
      </c>
      <c r="I54" s="498"/>
      <c r="J54" s="498"/>
      <c r="K54" s="498"/>
      <c r="L54" s="498"/>
      <c r="M54" s="498"/>
      <c r="N54" s="498"/>
      <c r="O54" s="498"/>
      <c r="P54" s="498"/>
      <c r="Q54" s="498"/>
      <c r="R54" s="498"/>
      <c r="S54" s="498"/>
      <c r="T54" s="498"/>
      <c r="U54" s="498"/>
      <c r="V54" s="498"/>
      <c r="W54" s="498"/>
      <c r="X54" s="498"/>
      <c r="Y54" s="498"/>
      <c r="Z54" s="498"/>
      <c r="AA54" s="498"/>
      <c r="AB54" s="498"/>
      <c r="AC54" s="498"/>
      <c r="AD54" s="498"/>
      <c r="AE54" s="498"/>
      <c r="AF54" s="498"/>
      <c r="AG54" s="498"/>
      <c r="AH54" s="498"/>
      <c r="AI54" s="498"/>
      <c r="AJ54" s="498"/>
      <c r="AK54" s="498"/>
      <c r="AL54" s="498"/>
      <c r="AM54" s="498"/>
      <c r="AN54" s="498"/>
      <c r="AO54" s="498"/>
      <c r="AP54" s="498"/>
      <c r="AQ54" s="498"/>
      <c r="AR54" s="498"/>
      <c r="AS54" s="498"/>
      <c r="AT54" s="498"/>
      <c r="AU54" s="498"/>
      <c r="AV54" s="498"/>
      <c r="AW54" s="498"/>
      <c r="AX54" s="498"/>
      <c r="AY54" s="498"/>
      <c r="AZ54" s="498"/>
      <c r="BA54" s="498"/>
      <c r="BB54" s="498"/>
      <c r="BC54" s="498"/>
      <c r="BD54" s="498"/>
      <c r="BE54" s="498"/>
      <c r="BF54" s="498"/>
      <c r="BG54" s="498"/>
      <c r="BH54" s="498"/>
      <c r="BI54" s="498"/>
      <c r="BJ54" s="498"/>
      <c r="BK54" s="499"/>
      <c r="BL54" s="445"/>
      <c r="BM54" s="443"/>
      <c r="BN54" s="443"/>
      <c r="BO54" s="443"/>
      <c r="BP54" s="443"/>
      <c r="BQ54" s="443"/>
      <c r="BR54" s="443"/>
      <c r="BS54" s="443"/>
      <c r="BT54" s="443"/>
      <c r="BU54" s="443"/>
      <c r="BV54" s="443"/>
      <c r="BW54" s="443"/>
      <c r="BX54" s="443"/>
      <c r="BY54" s="444"/>
    </row>
    <row r="55" spans="1:77" x14ac:dyDescent="0.2">
      <c r="A55" s="473" t="s">
        <v>308</v>
      </c>
      <c r="B55" s="474"/>
      <c r="C55" s="474"/>
      <c r="D55" s="474"/>
      <c r="E55" s="474"/>
      <c r="F55" s="474"/>
      <c r="G55" s="475"/>
      <c r="H55" s="476" t="s">
        <v>309</v>
      </c>
      <c r="I55" s="477"/>
      <c r="J55" s="477"/>
      <c r="K55" s="477"/>
      <c r="L55" s="477"/>
      <c r="M55" s="477"/>
      <c r="N55" s="477"/>
      <c r="O55" s="477"/>
      <c r="P55" s="477"/>
      <c r="Q55" s="477"/>
      <c r="R55" s="477"/>
      <c r="S55" s="477"/>
      <c r="T55" s="477"/>
      <c r="U55" s="477"/>
      <c r="V55" s="477"/>
      <c r="W55" s="477"/>
      <c r="X55" s="477"/>
      <c r="Y55" s="477"/>
      <c r="Z55" s="477"/>
      <c r="AA55" s="477"/>
      <c r="AB55" s="477"/>
      <c r="AC55" s="477"/>
      <c r="AD55" s="477"/>
      <c r="AE55" s="477"/>
      <c r="AF55" s="477"/>
      <c r="AG55" s="477"/>
      <c r="AH55" s="477"/>
      <c r="AI55" s="477"/>
      <c r="AJ55" s="477"/>
      <c r="AK55" s="477"/>
      <c r="AL55" s="477"/>
      <c r="AM55" s="477"/>
      <c r="AN55" s="477"/>
      <c r="AO55" s="477"/>
      <c r="AP55" s="477"/>
      <c r="AQ55" s="477"/>
      <c r="AR55" s="477"/>
      <c r="AS55" s="477"/>
      <c r="AT55" s="477"/>
      <c r="AU55" s="477"/>
      <c r="AV55" s="477"/>
      <c r="AW55" s="477"/>
      <c r="AX55" s="477"/>
      <c r="AY55" s="477"/>
      <c r="AZ55" s="477"/>
      <c r="BA55" s="477"/>
      <c r="BB55" s="477"/>
      <c r="BC55" s="477"/>
      <c r="BD55" s="477"/>
      <c r="BE55" s="477"/>
      <c r="BF55" s="477"/>
      <c r="BG55" s="477"/>
      <c r="BH55" s="477"/>
      <c r="BI55" s="477"/>
      <c r="BJ55" s="477"/>
      <c r="BK55" s="478"/>
      <c r="BL55" s="479"/>
      <c r="BM55" s="480"/>
      <c r="BN55" s="480"/>
      <c r="BO55" s="480"/>
      <c r="BP55" s="480"/>
      <c r="BQ55" s="480"/>
      <c r="BR55" s="480"/>
      <c r="BS55" s="480"/>
      <c r="BT55" s="480"/>
      <c r="BU55" s="480"/>
      <c r="BV55" s="480"/>
      <c r="BW55" s="480"/>
      <c r="BX55" s="480"/>
      <c r="BY55" s="481"/>
    </row>
    <row r="56" spans="1:77" x14ac:dyDescent="0.2">
      <c r="A56" s="461" t="s">
        <v>14</v>
      </c>
      <c r="B56" s="462"/>
      <c r="C56" s="462"/>
      <c r="D56" s="462"/>
      <c r="E56" s="462"/>
      <c r="F56" s="462"/>
      <c r="G56" s="463"/>
      <c r="H56" s="470" t="s">
        <v>310</v>
      </c>
      <c r="I56" s="471"/>
      <c r="J56" s="471"/>
      <c r="K56" s="471"/>
      <c r="L56" s="471"/>
      <c r="M56" s="471"/>
      <c r="N56" s="471"/>
      <c r="O56" s="471"/>
      <c r="P56" s="471"/>
      <c r="Q56" s="471"/>
      <c r="R56" s="471"/>
      <c r="S56" s="471"/>
      <c r="T56" s="471"/>
      <c r="U56" s="471"/>
      <c r="V56" s="471"/>
      <c r="W56" s="471"/>
      <c r="X56" s="471"/>
      <c r="Y56" s="471"/>
      <c r="Z56" s="471"/>
      <c r="AA56" s="471"/>
      <c r="AB56" s="471"/>
      <c r="AC56" s="471"/>
      <c r="AD56" s="471"/>
      <c r="AE56" s="471"/>
      <c r="AF56" s="471"/>
      <c r="AG56" s="471"/>
      <c r="AH56" s="471"/>
      <c r="AI56" s="471"/>
      <c r="AJ56" s="471"/>
      <c r="AK56" s="471"/>
      <c r="AL56" s="471"/>
      <c r="AM56" s="471"/>
      <c r="AN56" s="471"/>
      <c r="AO56" s="471"/>
      <c r="AP56" s="471"/>
      <c r="AQ56" s="471"/>
      <c r="AR56" s="471"/>
      <c r="AS56" s="471"/>
      <c r="AT56" s="471"/>
      <c r="AU56" s="471"/>
      <c r="AV56" s="471"/>
      <c r="AW56" s="471"/>
      <c r="AX56" s="471"/>
      <c r="AY56" s="471"/>
      <c r="AZ56" s="471"/>
      <c r="BA56" s="471"/>
      <c r="BB56" s="471"/>
      <c r="BC56" s="471"/>
      <c r="BD56" s="471"/>
      <c r="BE56" s="471"/>
      <c r="BF56" s="471"/>
      <c r="BG56" s="471"/>
      <c r="BH56" s="471"/>
      <c r="BI56" s="471"/>
      <c r="BJ56" s="471"/>
      <c r="BK56" s="472"/>
      <c r="BL56" s="467"/>
      <c r="BM56" s="468"/>
      <c r="BN56" s="468"/>
      <c r="BO56" s="468"/>
      <c r="BP56" s="468"/>
      <c r="BQ56" s="468"/>
      <c r="BR56" s="468"/>
      <c r="BS56" s="468"/>
      <c r="BT56" s="468"/>
      <c r="BU56" s="468"/>
      <c r="BV56" s="468"/>
      <c r="BW56" s="468"/>
      <c r="BX56" s="468"/>
      <c r="BY56" s="469"/>
    </row>
    <row r="57" spans="1:77" x14ac:dyDescent="0.2">
      <c r="A57" s="461" t="s">
        <v>94</v>
      </c>
      <c r="B57" s="462"/>
      <c r="C57" s="462"/>
      <c r="D57" s="462"/>
      <c r="E57" s="462"/>
      <c r="F57" s="462"/>
      <c r="G57" s="463"/>
      <c r="H57" s="470" t="s">
        <v>311</v>
      </c>
      <c r="I57" s="471"/>
      <c r="J57" s="471"/>
      <c r="K57" s="471"/>
      <c r="L57" s="471"/>
      <c r="M57" s="471"/>
      <c r="N57" s="471"/>
      <c r="O57" s="471"/>
      <c r="P57" s="471"/>
      <c r="Q57" s="471"/>
      <c r="R57" s="471"/>
      <c r="S57" s="471"/>
      <c r="T57" s="471"/>
      <c r="U57" s="471"/>
      <c r="V57" s="471"/>
      <c r="W57" s="471"/>
      <c r="X57" s="471"/>
      <c r="Y57" s="471"/>
      <c r="Z57" s="471"/>
      <c r="AA57" s="471"/>
      <c r="AB57" s="471"/>
      <c r="AC57" s="471"/>
      <c r="AD57" s="471"/>
      <c r="AE57" s="471"/>
      <c r="AF57" s="471"/>
      <c r="AG57" s="471"/>
      <c r="AH57" s="471"/>
      <c r="AI57" s="471"/>
      <c r="AJ57" s="471"/>
      <c r="AK57" s="471"/>
      <c r="AL57" s="471"/>
      <c r="AM57" s="471"/>
      <c r="AN57" s="471"/>
      <c r="AO57" s="471"/>
      <c r="AP57" s="471"/>
      <c r="AQ57" s="471"/>
      <c r="AR57" s="471"/>
      <c r="AS57" s="471"/>
      <c r="AT57" s="471"/>
      <c r="AU57" s="471"/>
      <c r="AV57" s="471"/>
      <c r="AW57" s="471"/>
      <c r="AX57" s="471"/>
      <c r="AY57" s="471"/>
      <c r="AZ57" s="471"/>
      <c r="BA57" s="471"/>
      <c r="BB57" s="471"/>
      <c r="BC57" s="471"/>
      <c r="BD57" s="471"/>
      <c r="BE57" s="471"/>
      <c r="BF57" s="471"/>
      <c r="BG57" s="471"/>
      <c r="BH57" s="471"/>
      <c r="BI57" s="471"/>
      <c r="BJ57" s="471"/>
      <c r="BK57" s="472"/>
      <c r="BL57" s="467"/>
      <c r="BM57" s="468"/>
      <c r="BN57" s="468"/>
      <c r="BO57" s="468"/>
      <c r="BP57" s="468"/>
      <c r="BQ57" s="468"/>
      <c r="BR57" s="468"/>
      <c r="BS57" s="468"/>
      <c r="BT57" s="468"/>
      <c r="BU57" s="468"/>
      <c r="BV57" s="468"/>
      <c r="BW57" s="468"/>
      <c r="BX57" s="468"/>
      <c r="BY57" s="469"/>
    </row>
    <row r="58" spans="1:77" ht="13.5" thickBot="1" x14ac:dyDescent="0.25">
      <c r="A58" s="494"/>
      <c r="B58" s="495"/>
      <c r="C58" s="495"/>
      <c r="D58" s="495"/>
      <c r="E58" s="495"/>
      <c r="F58" s="495"/>
      <c r="G58" s="496"/>
      <c r="H58" s="497" t="s">
        <v>307</v>
      </c>
      <c r="I58" s="498"/>
      <c r="J58" s="498"/>
      <c r="K58" s="498"/>
      <c r="L58" s="498"/>
      <c r="M58" s="498"/>
      <c r="N58" s="498"/>
      <c r="O58" s="498"/>
      <c r="P58" s="498"/>
      <c r="Q58" s="498"/>
      <c r="R58" s="498"/>
      <c r="S58" s="498"/>
      <c r="T58" s="498"/>
      <c r="U58" s="498"/>
      <c r="V58" s="498"/>
      <c r="W58" s="498"/>
      <c r="X58" s="498"/>
      <c r="Y58" s="498"/>
      <c r="Z58" s="498"/>
      <c r="AA58" s="498"/>
      <c r="AB58" s="498"/>
      <c r="AC58" s="498"/>
      <c r="AD58" s="498"/>
      <c r="AE58" s="498"/>
      <c r="AF58" s="498"/>
      <c r="AG58" s="498"/>
      <c r="AH58" s="498"/>
      <c r="AI58" s="498"/>
      <c r="AJ58" s="498"/>
      <c r="AK58" s="498"/>
      <c r="AL58" s="498"/>
      <c r="AM58" s="498"/>
      <c r="AN58" s="498"/>
      <c r="AO58" s="498"/>
      <c r="AP58" s="498"/>
      <c r="AQ58" s="498"/>
      <c r="AR58" s="498"/>
      <c r="AS58" s="498"/>
      <c r="AT58" s="498"/>
      <c r="AU58" s="498"/>
      <c r="AV58" s="498"/>
      <c r="AW58" s="498"/>
      <c r="AX58" s="498"/>
      <c r="AY58" s="498"/>
      <c r="AZ58" s="498"/>
      <c r="BA58" s="498"/>
      <c r="BB58" s="498"/>
      <c r="BC58" s="498"/>
      <c r="BD58" s="498"/>
      <c r="BE58" s="498"/>
      <c r="BF58" s="498"/>
      <c r="BG58" s="498"/>
      <c r="BH58" s="498"/>
      <c r="BI58" s="498"/>
      <c r="BJ58" s="498"/>
      <c r="BK58" s="499"/>
      <c r="BL58" s="445"/>
      <c r="BM58" s="443"/>
      <c r="BN58" s="443"/>
      <c r="BO58" s="443"/>
      <c r="BP58" s="443"/>
      <c r="BQ58" s="443"/>
      <c r="BR58" s="443"/>
      <c r="BS58" s="443"/>
      <c r="BT58" s="443"/>
      <c r="BU58" s="443"/>
      <c r="BV58" s="443"/>
      <c r="BW58" s="443"/>
      <c r="BX58" s="443"/>
      <c r="BY58" s="444"/>
    </row>
    <row r="59" spans="1:77" x14ac:dyDescent="0.2">
      <c r="A59" s="473" t="s">
        <v>312</v>
      </c>
      <c r="B59" s="474"/>
      <c r="C59" s="474"/>
      <c r="D59" s="474"/>
      <c r="E59" s="474"/>
      <c r="F59" s="474"/>
      <c r="G59" s="475"/>
      <c r="H59" s="476" t="s">
        <v>313</v>
      </c>
      <c r="I59" s="477"/>
      <c r="J59" s="477"/>
      <c r="K59" s="477"/>
      <c r="L59" s="477"/>
      <c r="M59" s="477"/>
      <c r="N59" s="477"/>
      <c r="O59" s="477"/>
      <c r="P59" s="477"/>
      <c r="Q59" s="477"/>
      <c r="R59" s="477"/>
      <c r="S59" s="477"/>
      <c r="T59" s="477"/>
      <c r="U59" s="477"/>
      <c r="V59" s="477"/>
      <c r="W59" s="477"/>
      <c r="X59" s="477"/>
      <c r="Y59" s="477"/>
      <c r="Z59" s="477"/>
      <c r="AA59" s="477"/>
      <c r="AB59" s="477"/>
      <c r="AC59" s="477"/>
      <c r="AD59" s="477"/>
      <c r="AE59" s="477"/>
      <c r="AF59" s="477"/>
      <c r="AG59" s="477"/>
      <c r="AH59" s="477"/>
      <c r="AI59" s="477"/>
      <c r="AJ59" s="477"/>
      <c r="AK59" s="477"/>
      <c r="AL59" s="477"/>
      <c r="AM59" s="477"/>
      <c r="AN59" s="477"/>
      <c r="AO59" s="477"/>
      <c r="AP59" s="477"/>
      <c r="AQ59" s="477"/>
      <c r="AR59" s="477"/>
      <c r="AS59" s="477"/>
      <c r="AT59" s="477"/>
      <c r="AU59" s="477"/>
      <c r="AV59" s="477"/>
      <c r="AW59" s="477"/>
      <c r="AX59" s="477"/>
      <c r="AY59" s="477"/>
      <c r="AZ59" s="477"/>
      <c r="BA59" s="477"/>
      <c r="BB59" s="477"/>
      <c r="BC59" s="477"/>
      <c r="BD59" s="477"/>
      <c r="BE59" s="477"/>
      <c r="BF59" s="477"/>
      <c r="BG59" s="477"/>
      <c r="BH59" s="477"/>
      <c r="BI59" s="477"/>
      <c r="BJ59" s="477"/>
      <c r="BK59" s="478"/>
      <c r="BL59" s="479"/>
      <c r="BM59" s="480"/>
      <c r="BN59" s="480"/>
      <c r="BO59" s="480"/>
      <c r="BP59" s="480"/>
      <c r="BQ59" s="480"/>
      <c r="BR59" s="480"/>
      <c r="BS59" s="480"/>
      <c r="BT59" s="480"/>
      <c r="BU59" s="480"/>
      <c r="BV59" s="480"/>
      <c r="BW59" s="480"/>
      <c r="BX59" s="480"/>
      <c r="BY59" s="481"/>
    </row>
    <row r="60" spans="1:77" x14ac:dyDescent="0.2">
      <c r="A60" s="461"/>
      <c r="B60" s="462"/>
      <c r="C60" s="462"/>
      <c r="D60" s="462"/>
      <c r="E60" s="462"/>
      <c r="F60" s="462"/>
      <c r="G60" s="463"/>
      <c r="H60" s="470" t="s">
        <v>314</v>
      </c>
      <c r="I60" s="471"/>
      <c r="J60" s="471"/>
      <c r="K60" s="471"/>
      <c r="L60" s="471"/>
      <c r="M60" s="471"/>
      <c r="N60" s="471"/>
      <c r="O60" s="471"/>
      <c r="P60" s="471"/>
      <c r="Q60" s="471"/>
      <c r="R60" s="471"/>
      <c r="S60" s="471"/>
      <c r="T60" s="471"/>
      <c r="U60" s="471"/>
      <c r="V60" s="471"/>
      <c r="W60" s="471"/>
      <c r="X60" s="471"/>
      <c r="Y60" s="471"/>
      <c r="Z60" s="471"/>
      <c r="AA60" s="471"/>
      <c r="AB60" s="471"/>
      <c r="AC60" s="471"/>
      <c r="AD60" s="471"/>
      <c r="AE60" s="471"/>
      <c r="AF60" s="471"/>
      <c r="AG60" s="471"/>
      <c r="AH60" s="471"/>
      <c r="AI60" s="471"/>
      <c r="AJ60" s="471"/>
      <c r="AK60" s="471"/>
      <c r="AL60" s="471"/>
      <c r="AM60" s="471"/>
      <c r="AN60" s="471"/>
      <c r="AO60" s="471"/>
      <c r="AP60" s="471"/>
      <c r="AQ60" s="471"/>
      <c r="AR60" s="471"/>
      <c r="AS60" s="471"/>
      <c r="AT60" s="471"/>
      <c r="AU60" s="471"/>
      <c r="AV60" s="471"/>
      <c r="AW60" s="471"/>
      <c r="AX60" s="471"/>
      <c r="AY60" s="471"/>
      <c r="AZ60" s="471"/>
      <c r="BA60" s="471"/>
      <c r="BB60" s="471"/>
      <c r="BC60" s="471"/>
      <c r="BD60" s="471"/>
      <c r="BE60" s="471"/>
      <c r="BF60" s="471"/>
      <c r="BG60" s="471"/>
      <c r="BH60" s="471"/>
      <c r="BI60" s="471"/>
      <c r="BJ60" s="471"/>
      <c r="BK60" s="472"/>
      <c r="BL60" s="467"/>
      <c r="BM60" s="468"/>
      <c r="BN60" s="468"/>
      <c r="BO60" s="468"/>
      <c r="BP60" s="468"/>
      <c r="BQ60" s="468"/>
      <c r="BR60" s="468"/>
      <c r="BS60" s="468"/>
      <c r="BT60" s="468"/>
      <c r="BU60" s="468"/>
      <c r="BV60" s="468"/>
      <c r="BW60" s="468"/>
      <c r="BX60" s="468"/>
      <c r="BY60" s="469"/>
    </row>
    <row r="61" spans="1:77" x14ac:dyDescent="0.2">
      <c r="A61" s="461" t="s">
        <v>14</v>
      </c>
      <c r="B61" s="462"/>
      <c r="C61" s="462"/>
      <c r="D61" s="462"/>
      <c r="E61" s="462"/>
      <c r="F61" s="462"/>
      <c r="G61" s="463"/>
      <c r="H61" s="470" t="s">
        <v>315</v>
      </c>
      <c r="I61" s="471"/>
      <c r="J61" s="471"/>
      <c r="K61" s="471"/>
      <c r="L61" s="471"/>
      <c r="M61" s="471"/>
      <c r="N61" s="471"/>
      <c r="O61" s="471"/>
      <c r="P61" s="471"/>
      <c r="Q61" s="471"/>
      <c r="R61" s="471"/>
      <c r="S61" s="471"/>
      <c r="T61" s="471"/>
      <c r="U61" s="471"/>
      <c r="V61" s="471"/>
      <c r="W61" s="471"/>
      <c r="X61" s="471"/>
      <c r="Y61" s="471"/>
      <c r="Z61" s="471"/>
      <c r="AA61" s="471"/>
      <c r="AB61" s="471"/>
      <c r="AC61" s="471"/>
      <c r="AD61" s="471"/>
      <c r="AE61" s="471"/>
      <c r="AF61" s="471"/>
      <c r="AG61" s="471"/>
      <c r="AH61" s="471"/>
      <c r="AI61" s="471"/>
      <c r="AJ61" s="471"/>
      <c r="AK61" s="471"/>
      <c r="AL61" s="471"/>
      <c r="AM61" s="471"/>
      <c r="AN61" s="471"/>
      <c r="AO61" s="471"/>
      <c r="AP61" s="471"/>
      <c r="AQ61" s="471"/>
      <c r="AR61" s="471"/>
      <c r="AS61" s="471"/>
      <c r="AT61" s="471"/>
      <c r="AU61" s="471"/>
      <c r="AV61" s="471"/>
      <c r="AW61" s="471"/>
      <c r="AX61" s="471"/>
      <c r="AY61" s="471"/>
      <c r="AZ61" s="471"/>
      <c r="BA61" s="471"/>
      <c r="BB61" s="471"/>
      <c r="BC61" s="471"/>
      <c r="BD61" s="471"/>
      <c r="BE61" s="471"/>
      <c r="BF61" s="471"/>
      <c r="BG61" s="471"/>
      <c r="BH61" s="471"/>
      <c r="BI61" s="471"/>
      <c r="BJ61" s="471"/>
      <c r="BK61" s="472"/>
      <c r="BL61" s="467"/>
      <c r="BM61" s="468"/>
      <c r="BN61" s="468"/>
      <c r="BO61" s="468"/>
      <c r="BP61" s="468"/>
      <c r="BQ61" s="468"/>
      <c r="BR61" s="468"/>
      <c r="BS61" s="468"/>
      <c r="BT61" s="468"/>
      <c r="BU61" s="468"/>
      <c r="BV61" s="468"/>
      <c r="BW61" s="468"/>
      <c r="BX61" s="468"/>
      <c r="BY61" s="469"/>
    </row>
    <row r="62" spans="1:77" x14ac:dyDescent="0.2">
      <c r="A62" s="461" t="s">
        <v>15</v>
      </c>
      <c r="B62" s="462"/>
      <c r="C62" s="462"/>
      <c r="D62" s="462"/>
      <c r="E62" s="462"/>
      <c r="F62" s="462"/>
      <c r="G62" s="463"/>
      <c r="H62" s="470" t="s">
        <v>316</v>
      </c>
      <c r="I62" s="471"/>
      <c r="J62" s="471"/>
      <c r="K62" s="471"/>
      <c r="L62" s="471"/>
      <c r="M62" s="471"/>
      <c r="N62" s="471"/>
      <c r="O62" s="471"/>
      <c r="P62" s="471"/>
      <c r="Q62" s="471"/>
      <c r="R62" s="471"/>
      <c r="S62" s="471"/>
      <c r="T62" s="471"/>
      <c r="U62" s="471"/>
      <c r="V62" s="471"/>
      <c r="W62" s="471"/>
      <c r="X62" s="471"/>
      <c r="Y62" s="471"/>
      <c r="Z62" s="471"/>
      <c r="AA62" s="471"/>
      <c r="AB62" s="471"/>
      <c r="AC62" s="471"/>
      <c r="AD62" s="471"/>
      <c r="AE62" s="471"/>
      <c r="AF62" s="471"/>
      <c r="AG62" s="471"/>
      <c r="AH62" s="471"/>
      <c r="AI62" s="471"/>
      <c r="AJ62" s="471"/>
      <c r="AK62" s="471"/>
      <c r="AL62" s="471"/>
      <c r="AM62" s="471"/>
      <c r="AN62" s="471"/>
      <c r="AO62" s="471"/>
      <c r="AP62" s="471"/>
      <c r="AQ62" s="471"/>
      <c r="AR62" s="471"/>
      <c r="AS62" s="471"/>
      <c r="AT62" s="471"/>
      <c r="AU62" s="471"/>
      <c r="AV62" s="471"/>
      <c r="AW62" s="471"/>
      <c r="AX62" s="471"/>
      <c r="AY62" s="471"/>
      <c r="AZ62" s="471"/>
      <c r="BA62" s="471"/>
      <c r="BB62" s="471"/>
      <c r="BC62" s="471"/>
      <c r="BD62" s="471"/>
      <c r="BE62" s="471"/>
      <c r="BF62" s="471"/>
      <c r="BG62" s="471"/>
      <c r="BH62" s="471"/>
      <c r="BI62" s="471"/>
      <c r="BJ62" s="471"/>
      <c r="BK62" s="472"/>
      <c r="BL62" s="467"/>
      <c r="BM62" s="468"/>
      <c r="BN62" s="468"/>
      <c r="BO62" s="468"/>
      <c r="BP62" s="468"/>
      <c r="BQ62" s="468"/>
      <c r="BR62" s="468"/>
      <c r="BS62" s="468"/>
      <c r="BT62" s="468"/>
      <c r="BU62" s="468"/>
      <c r="BV62" s="468"/>
      <c r="BW62" s="468"/>
      <c r="BX62" s="468"/>
      <c r="BY62" s="469"/>
    </row>
    <row r="63" spans="1:77" ht="13.5" thickBot="1" x14ac:dyDescent="0.25">
      <c r="A63" s="494" t="s">
        <v>94</v>
      </c>
      <c r="B63" s="495"/>
      <c r="C63" s="495"/>
      <c r="D63" s="495"/>
      <c r="E63" s="495"/>
      <c r="F63" s="495"/>
      <c r="G63" s="496"/>
      <c r="H63" s="497" t="s">
        <v>317</v>
      </c>
      <c r="I63" s="498"/>
      <c r="J63" s="498"/>
      <c r="K63" s="498"/>
      <c r="L63" s="498"/>
      <c r="M63" s="498"/>
      <c r="N63" s="498"/>
      <c r="O63" s="498"/>
      <c r="P63" s="498"/>
      <c r="Q63" s="498"/>
      <c r="R63" s="498"/>
      <c r="S63" s="498"/>
      <c r="T63" s="498"/>
      <c r="U63" s="498"/>
      <c r="V63" s="498"/>
      <c r="W63" s="498"/>
      <c r="X63" s="498"/>
      <c r="Y63" s="498"/>
      <c r="Z63" s="498"/>
      <c r="AA63" s="498"/>
      <c r="AB63" s="498"/>
      <c r="AC63" s="498"/>
      <c r="AD63" s="498"/>
      <c r="AE63" s="498"/>
      <c r="AF63" s="498"/>
      <c r="AG63" s="498"/>
      <c r="AH63" s="498"/>
      <c r="AI63" s="498"/>
      <c r="AJ63" s="498"/>
      <c r="AK63" s="498"/>
      <c r="AL63" s="498"/>
      <c r="AM63" s="498"/>
      <c r="AN63" s="498"/>
      <c r="AO63" s="498"/>
      <c r="AP63" s="498"/>
      <c r="AQ63" s="498"/>
      <c r="AR63" s="498"/>
      <c r="AS63" s="498"/>
      <c r="AT63" s="498"/>
      <c r="AU63" s="498"/>
      <c r="AV63" s="498"/>
      <c r="AW63" s="498"/>
      <c r="AX63" s="498"/>
      <c r="AY63" s="498"/>
      <c r="AZ63" s="498"/>
      <c r="BA63" s="498"/>
      <c r="BB63" s="498"/>
      <c r="BC63" s="498"/>
      <c r="BD63" s="498"/>
      <c r="BE63" s="498"/>
      <c r="BF63" s="498"/>
      <c r="BG63" s="498"/>
      <c r="BH63" s="498"/>
      <c r="BI63" s="498"/>
      <c r="BJ63" s="498"/>
      <c r="BK63" s="499"/>
      <c r="BL63" s="445"/>
      <c r="BM63" s="443"/>
      <c r="BN63" s="443"/>
      <c r="BO63" s="443"/>
      <c r="BP63" s="443"/>
      <c r="BQ63" s="443"/>
      <c r="BR63" s="443"/>
      <c r="BS63" s="443"/>
      <c r="BT63" s="443"/>
      <c r="BU63" s="443"/>
      <c r="BV63" s="443"/>
      <c r="BW63" s="443"/>
      <c r="BX63" s="443"/>
      <c r="BY63" s="444"/>
    </row>
    <row r="64" spans="1:77" x14ac:dyDescent="0.2">
      <c r="A64" s="473" t="s">
        <v>318</v>
      </c>
      <c r="B64" s="474"/>
      <c r="C64" s="474"/>
      <c r="D64" s="474"/>
      <c r="E64" s="474"/>
      <c r="F64" s="474"/>
      <c r="G64" s="475"/>
      <c r="H64" s="476" t="s">
        <v>319</v>
      </c>
      <c r="I64" s="477"/>
      <c r="J64" s="477"/>
      <c r="K64" s="477"/>
      <c r="L64" s="477"/>
      <c r="M64" s="477"/>
      <c r="N64" s="477"/>
      <c r="O64" s="477"/>
      <c r="P64" s="477"/>
      <c r="Q64" s="477"/>
      <c r="R64" s="477"/>
      <c r="S64" s="477"/>
      <c r="T64" s="477"/>
      <c r="U64" s="477"/>
      <c r="V64" s="477"/>
      <c r="W64" s="477"/>
      <c r="X64" s="477"/>
      <c r="Y64" s="477"/>
      <c r="Z64" s="477"/>
      <c r="AA64" s="477"/>
      <c r="AB64" s="477"/>
      <c r="AC64" s="477"/>
      <c r="AD64" s="477"/>
      <c r="AE64" s="477"/>
      <c r="AF64" s="477"/>
      <c r="AG64" s="477"/>
      <c r="AH64" s="477"/>
      <c r="AI64" s="477"/>
      <c r="AJ64" s="477"/>
      <c r="AK64" s="477"/>
      <c r="AL64" s="477"/>
      <c r="AM64" s="477"/>
      <c r="AN64" s="477"/>
      <c r="AO64" s="477"/>
      <c r="AP64" s="477"/>
      <c r="AQ64" s="477"/>
      <c r="AR64" s="477"/>
      <c r="AS64" s="477"/>
      <c r="AT64" s="477"/>
      <c r="AU64" s="477"/>
      <c r="AV64" s="477"/>
      <c r="AW64" s="477"/>
      <c r="AX64" s="477"/>
      <c r="AY64" s="477"/>
      <c r="AZ64" s="477"/>
      <c r="BA64" s="477"/>
      <c r="BB64" s="477"/>
      <c r="BC64" s="477"/>
      <c r="BD64" s="477"/>
      <c r="BE64" s="477"/>
      <c r="BF64" s="477"/>
      <c r="BG64" s="477"/>
      <c r="BH64" s="477"/>
      <c r="BI64" s="477"/>
      <c r="BJ64" s="477"/>
      <c r="BK64" s="478"/>
      <c r="BL64" s="479"/>
      <c r="BM64" s="480"/>
      <c r="BN64" s="480"/>
      <c r="BO64" s="480"/>
      <c r="BP64" s="480"/>
      <c r="BQ64" s="480"/>
      <c r="BR64" s="480"/>
      <c r="BS64" s="480"/>
      <c r="BT64" s="480"/>
      <c r="BU64" s="480"/>
      <c r="BV64" s="480"/>
      <c r="BW64" s="480"/>
      <c r="BX64" s="480"/>
      <c r="BY64" s="481"/>
    </row>
    <row r="65" spans="1:81" x14ac:dyDescent="0.2">
      <c r="A65" s="461"/>
      <c r="B65" s="462"/>
      <c r="C65" s="462"/>
      <c r="D65" s="462"/>
      <c r="E65" s="462"/>
      <c r="F65" s="462"/>
      <c r="G65" s="463"/>
      <c r="H65" s="470" t="s">
        <v>320</v>
      </c>
      <c r="I65" s="471"/>
      <c r="J65" s="471"/>
      <c r="K65" s="471"/>
      <c r="L65" s="471"/>
      <c r="M65" s="471"/>
      <c r="N65" s="471"/>
      <c r="O65" s="471"/>
      <c r="P65" s="471"/>
      <c r="Q65" s="471"/>
      <c r="R65" s="471"/>
      <c r="S65" s="471"/>
      <c r="T65" s="471"/>
      <c r="U65" s="471"/>
      <c r="V65" s="471"/>
      <c r="W65" s="471"/>
      <c r="X65" s="471"/>
      <c r="Y65" s="471"/>
      <c r="Z65" s="471"/>
      <c r="AA65" s="471"/>
      <c r="AB65" s="471"/>
      <c r="AC65" s="471"/>
      <c r="AD65" s="471"/>
      <c r="AE65" s="471"/>
      <c r="AF65" s="471"/>
      <c r="AG65" s="471"/>
      <c r="AH65" s="471"/>
      <c r="AI65" s="471"/>
      <c r="AJ65" s="471"/>
      <c r="AK65" s="471"/>
      <c r="AL65" s="471"/>
      <c r="AM65" s="471"/>
      <c r="AN65" s="471"/>
      <c r="AO65" s="471"/>
      <c r="AP65" s="471"/>
      <c r="AQ65" s="471"/>
      <c r="AR65" s="471"/>
      <c r="AS65" s="471"/>
      <c r="AT65" s="471"/>
      <c r="AU65" s="471"/>
      <c r="AV65" s="471"/>
      <c r="AW65" s="471"/>
      <c r="AX65" s="471"/>
      <c r="AY65" s="471"/>
      <c r="AZ65" s="471"/>
      <c r="BA65" s="471"/>
      <c r="BB65" s="471"/>
      <c r="BC65" s="471"/>
      <c r="BD65" s="471"/>
      <c r="BE65" s="471"/>
      <c r="BF65" s="471"/>
      <c r="BG65" s="471"/>
      <c r="BH65" s="471"/>
      <c r="BI65" s="471"/>
      <c r="BJ65" s="471"/>
      <c r="BK65" s="472"/>
      <c r="BL65" s="467"/>
      <c r="BM65" s="468"/>
      <c r="BN65" s="468"/>
      <c r="BO65" s="468"/>
      <c r="BP65" s="468"/>
      <c r="BQ65" s="468"/>
      <c r="BR65" s="468"/>
      <c r="BS65" s="468"/>
      <c r="BT65" s="468"/>
      <c r="BU65" s="468"/>
      <c r="BV65" s="468"/>
      <c r="BW65" s="468"/>
      <c r="BX65" s="468"/>
      <c r="BY65" s="469"/>
    </row>
    <row r="66" spans="1:81" x14ac:dyDescent="0.2">
      <c r="A66" s="461" t="s">
        <v>14</v>
      </c>
      <c r="B66" s="462"/>
      <c r="C66" s="462"/>
      <c r="D66" s="462"/>
      <c r="E66" s="462"/>
      <c r="F66" s="462"/>
      <c r="G66" s="463"/>
      <c r="H66" s="470" t="s">
        <v>321</v>
      </c>
      <c r="I66" s="471"/>
      <c r="J66" s="471"/>
      <c r="K66" s="471"/>
      <c r="L66" s="471"/>
      <c r="M66" s="471"/>
      <c r="N66" s="471"/>
      <c r="O66" s="471"/>
      <c r="P66" s="471"/>
      <c r="Q66" s="471"/>
      <c r="R66" s="471"/>
      <c r="S66" s="471"/>
      <c r="T66" s="471"/>
      <c r="U66" s="471"/>
      <c r="V66" s="471"/>
      <c r="W66" s="471"/>
      <c r="X66" s="471"/>
      <c r="Y66" s="471"/>
      <c r="Z66" s="471"/>
      <c r="AA66" s="471"/>
      <c r="AB66" s="471"/>
      <c r="AC66" s="471"/>
      <c r="AD66" s="471"/>
      <c r="AE66" s="471"/>
      <c r="AF66" s="471"/>
      <c r="AG66" s="471"/>
      <c r="AH66" s="471"/>
      <c r="AI66" s="471"/>
      <c r="AJ66" s="471"/>
      <c r="AK66" s="471"/>
      <c r="AL66" s="471"/>
      <c r="AM66" s="471"/>
      <c r="AN66" s="471"/>
      <c r="AO66" s="471"/>
      <c r="AP66" s="471"/>
      <c r="AQ66" s="471"/>
      <c r="AR66" s="471"/>
      <c r="AS66" s="471"/>
      <c r="AT66" s="471"/>
      <c r="AU66" s="471"/>
      <c r="AV66" s="471"/>
      <c r="AW66" s="471"/>
      <c r="AX66" s="471"/>
      <c r="AY66" s="471"/>
      <c r="AZ66" s="471"/>
      <c r="BA66" s="471"/>
      <c r="BB66" s="471"/>
      <c r="BC66" s="471"/>
      <c r="BD66" s="471"/>
      <c r="BE66" s="471"/>
      <c r="BF66" s="471"/>
      <c r="BG66" s="471"/>
      <c r="BH66" s="471"/>
      <c r="BI66" s="471"/>
      <c r="BJ66" s="471"/>
      <c r="BK66" s="472"/>
      <c r="BL66" s="467"/>
      <c r="BM66" s="468"/>
      <c r="BN66" s="468"/>
      <c r="BO66" s="468"/>
      <c r="BP66" s="468"/>
      <c r="BQ66" s="468"/>
      <c r="BR66" s="468"/>
      <c r="BS66" s="468"/>
      <c r="BT66" s="468"/>
      <c r="BU66" s="468"/>
      <c r="BV66" s="468"/>
      <c r="BW66" s="468"/>
      <c r="BX66" s="468"/>
      <c r="BY66" s="469"/>
    </row>
    <row r="67" spans="1:81" x14ac:dyDescent="0.2">
      <c r="A67" s="461" t="s">
        <v>15</v>
      </c>
      <c r="B67" s="462"/>
      <c r="C67" s="462"/>
      <c r="D67" s="462"/>
      <c r="E67" s="462"/>
      <c r="F67" s="462"/>
      <c r="G67" s="463"/>
      <c r="H67" s="470" t="s">
        <v>316</v>
      </c>
      <c r="I67" s="471"/>
      <c r="J67" s="471"/>
      <c r="K67" s="471"/>
      <c r="L67" s="471"/>
      <c r="M67" s="471"/>
      <c r="N67" s="471"/>
      <c r="O67" s="471"/>
      <c r="P67" s="471"/>
      <c r="Q67" s="471"/>
      <c r="R67" s="471"/>
      <c r="S67" s="471"/>
      <c r="T67" s="471"/>
      <c r="U67" s="471"/>
      <c r="V67" s="471"/>
      <c r="W67" s="471"/>
      <c r="X67" s="471"/>
      <c r="Y67" s="471"/>
      <c r="Z67" s="471"/>
      <c r="AA67" s="471"/>
      <c r="AB67" s="471"/>
      <c r="AC67" s="471"/>
      <c r="AD67" s="471"/>
      <c r="AE67" s="471"/>
      <c r="AF67" s="471"/>
      <c r="AG67" s="471"/>
      <c r="AH67" s="471"/>
      <c r="AI67" s="471"/>
      <c r="AJ67" s="471"/>
      <c r="AK67" s="471"/>
      <c r="AL67" s="471"/>
      <c r="AM67" s="471"/>
      <c r="AN67" s="471"/>
      <c r="AO67" s="471"/>
      <c r="AP67" s="471"/>
      <c r="AQ67" s="471"/>
      <c r="AR67" s="471"/>
      <c r="AS67" s="471"/>
      <c r="AT67" s="471"/>
      <c r="AU67" s="471"/>
      <c r="AV67" s="471"/>
      <c r="AW67" s="471"/>
      <c r="AX67" s="471"/>
      <c r="AY67" s="471"/>
      <c r="AZ67" s="471"/>
      <c r="BA67" s="471"/>
      <c r="BB67" s="471"/>
      <c r="BC67" s="471"/>
      <c r="BD67" s="471"/>
      <c r="BE67" s="471"/>
      <c r="BF67" s="471"/>
      <c r="BG67" s="471"/>
      <c r="BH67" s="471"/>
      <c r="BI67" s="471"/>
      <c r="BJ67" s="471"/>
      <c r="BK67" s="472"/>
      <c r="BL67" s="467"/>
      <c r="BM67" s="468"/>
      <c r="BN67" s="468"/>
      <c r="BO67" s="468"/>
      <c r="BP67" s="468"/>
      <c r="BQ67" s="468"/>
      <c r="BR67" s="468"/>
      <c r="BS67" s="468"/>
      <c r="BT67" s="468"/>
      <c r="BU67" s="468"/>
      <c r="BV67" s="468"/>
      <c r="BW67" s="468"/>
      <c r="BX67" s="468"/>
      <c r="BY67" s="469"/>
    </row>
    <row r="68" spans="1:81" ht="13.5" thickBot="1" x14ac:dyDescent="0.25">
      <c r="A68" s="494" t="s">
        <v>94</v>
      </c>
      <c r="B68" s="495"/>
      <c r="C68" s="495"/>
      <c r="D68" s="495"/>
      <c r="E68" s="495"/>
      <c r="F68" s="495"/>
      <c r="G68" s="496"/>
      <c r="H68" s="497" t="s">
        <v>317</v>
      </c>
      <c r="I68" s="498"/>
      <c r="J68" s="498"/>
      <c r="K68" s="498"/>
      <c r="L68" s="498"/>
      <c r="M68" s="498"/>
      <c r="N68" s="498"/>
      <c r="O68" s="498"/>
      <c r="P68" s="498"/>
      <c r="Q68" s="498"/>
      <c r="R68" s="498"/>
      <c r="S68" s="498"/>
      <c r="T68" s="498"/>
      <c r="U68" s="498"/>
      <c r="V68" s="498"/>
      <c r="W68" s="498"/>
      <c r="X68" s="498"/>
      <c r="Y68" s="498"/>
      <c r="Z68" s="498"/>
      <c r="AA68" s="498"/>
      <c r="AB68" s="498"/>
      <c r="AC68" s="498"/>
      <c r="AD68" s="498"/>
      <c r="AE68" s="498"/>
      <c r="AF68" s="498"/>
      <c r="AG68" s="498"/>
      <c r="AH68" s="498"/>
      <c r="AI68" s="498"/>
      <c r="AJ68" s="498"/>
      <c r="AK68" s="498"/>
      <c r="AL68" s="498"/>
      <c r="AM68" s="498"/>
      <c r="AN68" s="498"/>
      <c r="AO68" s="498"/>
      <c r="AP68" s="498"/>
      <c r="AQ68" s="498"/>
      <c r="AR68" s="498"/>
      <c r="AS68" s="498"/>
      <c r="AT68" s="498"/>
      <c r="AU68" s="498"/>
      <c r="AV68" s="498"/>
      <c r="AW68" s="498"/>
      <c r="AX68" s="498"/>
      <c r="AY68" s="498"/>
      <c r="AZ68" s="498"/>
      <c r="BA68" s="498"/>
      <c r="BB68" s="498"/>
      <c r="BC68" s="498"/>
      <c r="BD68" s="498"/>
      <c r="BE68" s="498"/>
      <c r="BF68" s="498"/>
      <c r="BG68" s="498"/>
      <c r="BH68" s="498"/>
      <c r="BI68" s="498"/>
      <c r="BJ68" s="498"/>
      <c r="BK68" s="499"/>
      <c r="BL68" s="445"/>
      <c r="BM68" s="443"/>
      <c r="BN68" s="443"/>
      <c r="BO68" s="443"/>
      <c r="BP68" s="443"/>
      <c r="BQ68" s="443"/>
      <c r="BR68" s="443"/>
      <c r="BS68" s="443"/>
      <c r="BT68" s="443"/>
      <c r="BU68" s="443"/>
      <c r="BV68" s="443"/>
      <c r="BW68" s="443"/>
      <c r="BX68" s="443"/>
      <c r="BY68" s="444"/>
    </row>
    <row r="69" spans="1:81" ht="13.5" thickBot="1" x14ac:dyDescent="0.25">
      <c r="A69" s="500" t="s">
        <v>322</v>
      </c>
      <c r="B69" s="501"/>
      <c r="C69" s="501"/>
      <c r="D69" s="501"/>
      <c r="E69" s="501"/>
      <c r="F69" s="501"/>
      <c r="G69" s="502"/>
      <c r="H69" s="503" t="s">
        <v>323</v>
      </c>
      <c r="I69" s="504"/>
      <c r="J69" s="504"/>
      <c r="K69" s="504"/>
      <c r="L69" s="504"/>
      <c r="M69" s="504"/>
      <c r="N69" s="504"/>
      <c r="O69" s="504"/>
      <c r="P69" s="504"/>
      <c r="Q69" s="504"/>
      <c r="R69" s="504"/>
      <c r="S69" s="504"/>
      <c r="T69" s="504"/>
      <c r="U69" s="504"/>
      <c r="V69" s="504"/>
      <c r="W69" s="504"/>
      <c r="X69" s="504"/>
      <c r="Y69" s="504"/>
      <c r="Z69" s="504"/>
      <c r="AA69" s="504"/>
      <c r="AB69" s="504"/>
      <c r="AC69" s="504"/>
      <c r="AD69" s="504"/>
      <c r="AE69" s="504"/>
      <c r="AF69" s="504"/>
      <c r="AG69" s="504"/>
      <c r="AH69" s="504"/>
      <c r="AI69" s="504"/>
      <c r="AJ69" s="504"/>
      <c r="AK69" s="504"/>
      <c r="AL69" s="504"/>
      <c r="AM69" s="504"/>
      <c r="AN69" s="504"/>
      <c r="AO69" s="504"/>
      <c r="AP69" s="504"/>
      <c r="AQ69" s="504"/>
      <c r="AR69" s="504"/>
      <c r="AS69" s="504"/>
      <c r="AT69" s="504"/>
      <c r="AU69" s="504"/>
      <c r="AV69" s="504"/>
      <c r="AW69" s="504"/>
      <c r="AX69" s="504"/>
      <c r="AY69" s="504"/>
      <c r="AZ69" s="504"/>
      <c r="BA69" s="504"/>
      <c r="BB69" s="504"/>
      <c r="BC69" s="504"/>
      <c r="BD69" s="504"/>
      <c r="BE69" s="504"/>
      <c r="BF69" s="504"/>
      <c r="BG69" s="504"/>
      <c r="BH69" s="504"/>
      <c r="BI69" s="504"/>
      <c r="BJ69" s="504"/>
      <c r="BK69" s="505"/>
      <c r="BL69" s="506"/>
      <c r="BM69" s="507"/>
      <c r="BN69" s="507"/>
      <c r="BO69" s="507"/>
      <c r="BP69" s="507"/>
      <c r="BQ69" s="507"/>
      <c r="BR69" s="507"/>
      <c r="BS69" s="507"/>
      <c r="BT69" s="507"/>
      <c r="BU69" s="507"/>
      <c r="BV69" s="507"/>
      <c r="BW69" s="507"/>
      <c r="BX69" s="507"/>
      <c r="BY69" s="508"/>
    </row>
    <row r="70" spans="1:81" x14ac:dyDescent="0.2">
      <c r="A70" s="473" t="s">
        <v>324</v>
      </c>
      <c r="B70" s="474"/>
      <c r="C70" s="474"/>
      <c r="D70" s="474"/>
      <c r="E70" s="474"/>
      <c r="F70" s="474"/>
      <c r="G70" s="475"/>
      <c r="H70" s="476" t="s">
        <v>325</v>
      </c>
      <c r="I70" s="477"/>
      <c r="J70" s="477"/>
      <c r="K70" s="477"/>
      <c r="L70" s="477"/>
      <c r="M70" s="477"/>
      <c r="N70" s="477"/>
      <c r="O70" s="477"/>
      <c r="P70" s="477"/>
      <c r="Q70" s="477"/>
      <c r="R70" s="477"/>
      <c r="S70" s="477"/>
      <c r="T70" s="477"/>
      <c r="U70" s="477"/>
      <c r="V70" s="477"/>
      <c r="W70" s="477"/>
      <c r="X70" s="477"/>
      <c r="Y70" s="477"/>
      <c r="Z70" s="477"/>
      <c r="AA70" s="477"/>
      <c r="AB70" s="477"/>
      <c r="AC70" s="477"/>
      <c r="AD70" s="477"/>
      <c r="AE70" s="477"/>
      <c r="AF70" s="477"/>
      <c r="AG70" s="477"/>
      <c r="AH70" s="477"/>
      <c r="AI70" s="477"/>
      <c r="AJ70" s="477"/>
      <c r="AK70" s="477"/>
      <c r="AL70" s="477"/>
      <c r="AM70" s="477"/>
      <c r="AN70" s="477"/>
      <c r="AO70" s="477"/>
      <c r="AP70" s="477"/>
      <c r="AQ70" s="477"/>
      <c r="AR70" s="477"/>
      <c r="AS70" s="477"/>
      <c r="AT70" s="477"/>
      <c r="AU70" s="477"/>
      <c r="AV70" s="477"/>
      <c r="AW70" s="477"/>
      <c r="AX70" s="477"/>
      <c r="AY70" s="477"/>
      <c r="AZ70" s="477"/>
      <c r="BA70" s="477"/>
      <c r="BB70" s="477"/>
      <c r="BC70" s="477"/>
      <c r="BD70" s="477"/>
      <c r="BE70" s="477"/>
      <c r="BF70" s="477"/>
      <c r="BG70" s="477"/>
      <c r="BH70" s="477"/>
      <c r="BI70" s="477"/>
      <c r="BJ70" s="477"/>
      <c r="BK70" s="478"/>
      <c r="BL70" s="479"/>
      <c r="BM70" s="480"/>
      <c r="BN70" s="480"/>
      <c r="BO70" s="480"/>
      <c r="BP70" s="480"/>
      <c r="BQ70" s="480"/>
      <c r="BR70" s="480"/>
      <c r="BS70" s="480"/>
      <c r="BT70" s="480"/>
      <c r="BU70" s="480"/>
      <c r="BV70" s="480"/>
      <c r="BW70" s="480"/>
      <c r="BX70" s="480"/>
      <c r="BY70" s="481"/>
    </row>
    <row r="71" spans="1:81" x14ac:dyDescent="0.2">
      <c r="A71" s="461" t="s">
        <v>14</v>
      </c>
      <c r="B71" s="462"/>
      <c r="C71" s="462"/>
      <c r="D71" s="462"/>
      <c r="E71" s="462"/>
      <c r="F71" s="462"/>
      <c r="G71" s="463"/>
      <c r="H71" s="470" t="s">
        <v>326</v>
      </c>
      <c r="I71" s="471"/>
      <c r="J71" s="471"/>
      <c r="K71" s="471"/>
      <c r="L71" s="471"/>
      <c r="M71" s="471"/>
      <c r="N71" s="471"/>
      <c r="O71" s="471"/>
      <c r="P71" s="471"/>
      <c r="Q71" s="471"/>
      <c r="R71" s="471"/>
      <c r="S71" s="471"/>
      <c r="T71" s="471"/>
      <c r="U71" s="471"/>
      <c r="V71" s="471"/>
      <c r="W71" s="471"/>
      <c r="X71" s="471"/>
      <c r="Y71" s="471"/>
      <c r="Z71" s="471"/>
      <c r="AA71" s="471"/>
      <c r="AB71" s="471"/>
      <c r="AC71" s="471"/>
      <c r="AD71" s="471"/>
      <c r="AE71" s="471"/>
      <c r="AF71" s="471"/>
      <c r="AG71" s="471"/>
      <c r="AH71" s="471"/>
      <c r="AI71" s="471"/>
      <c r="AJ71" s="471"/>
      <c r="AK71" s="471"/>
      <c r="AL71" s="471"/>
      <c r="AM71" s="471"/>
      <c r="AN71" s="471"/>
      <c r="AO71" s="471"/>
      <c r="AP71" s="471"/>
      <c r="AQ71" s="471"/>
      <c r="AR71" s="471"/>
      <c r="AS71" s="471"/>
      <c r="AT71" s="471"/>
      <c r="AU71" s="471"/>
      <c r="AV71" s="471"/>
      <c r="AW71" s="471"/>
      <c r="AX71" s="471"/>
      <c r="AY71" s="471"/>
      <c r="AZ71" s="471"/>
      <c r="BA71" s="471"/>
      <c r="BB71" s="471"/>
      <c r="BC71" s="471"/>
      <c r="BD71" s="471"/>
      <c r="BE71" s="471"/>
      <c r="BF71" s="471"/>
      <c r="BG71" s="471"/>
      <c r="BH71" s="471"/>
      <c r="BI71" s="471"/>
      <c r="BJ71" s="471"/>
      <c r="BK71" s="472"/>
      <c r="BL71" s="467"/>
      <c r="BM71" s="468"/>
      <c r="BN71" s="468"/>
      <c r="BO71" s="468"/>
      <c r="BP71" s="468"/>
      <c r="BQ71" s="468"/>
      <c r="BR71" s="468"/>
      <c r="BS71" s="468"/>
      <c r="BT71" s="468"/>
      <c r="BU71" s="468"/>
      <c r="BV71" s="468"/>
      <c r="BW71" s="468"/>
      <c r="BX71" s="468"/>
      <c r="BY71" s="469"/>
    </row>
    <row r="72" spans="1:81" ht="13.5" thickBot="1" x14ac:dyDescent="0.25">
      <c r="A72" s="494" t="s">
        <v>94</v>
      </c>
      <c r="B72" s="495"/>
      <c r="C72" s="495"/>
      <c r="D72" s="495"/>
      <c r="E72" s="495"/>
      <c r="F72" s="495"/>
      <c r="G72" s="496"/>
      <c r="H72" s="497" t="s">
        <v>327</v>
      </c>
      <c r="I72" s="498"/>
      <c r="J72" s="498"/>
      <c r="K72" s="498"/>
      <c r="L72" s="498"/>
      <c r="M72" s="498"/>
      <c r="N72" s="498"/>
      <c r="O72" s="498"/>
      <c r="P72" s="498"/>
      <c r="Q72" s="498"/>
      <c r="R72" s="498"/>
      <c r="S72" s="498"/>
      <c r="T72" s="498"/>
      <c r="U72" s="498"/>
      <c r="V72" s="498"/>
      <c r="W72" s="498"/>
      <c r="X72" s="498"/>
      <c r="Y72" s="498"/>
      <c r="Z72" s="498"/>
      <c r="AA72" s="498"/>
      <c r="AB72" s="498"/>
      <c r="AC72" s="498"/>
      <c r="AD72" s="498"/>
      <c r="AE72" s="498"/>
      <c r="AF72" s="498"/>
      <c r="AG72" s="498"/>
      <c r="AH72" s="498"/>
      <c r="AI72" s="498"/>
      <c r="AJ72" s="498"/>
      <c r="AK72" s="498"/>
      <c r="AL72" s="498"/>
      <c r="AM72" s="498"/>
      <c r="AN72" s="498"/>
      <c r="AO72" s="498"/>
      <c r="AP72" s="498"/>
      <c r="AQ72" s="498"/>
      <c r="AR72" s="498"/>
      <c r="AS72" s="498"/>
      <c r="AT72" s="498"/>
      <c r="AU72" s="498"/>
      <c r="AV72" s="498"/>
      <c r="AW72" s="498"/>
      <c r="AX72" s="498"/>
      <c r="AY72" s="498"/>
      <c r="AZ72" s="498"/>
      <c r="BA72" s="498"/>
      <c r="BB72" s="498"/>
      <c r="BC72" s="498"/>
      <c r="BD72" s="498"/>
      <c r="BE72" s="498"/>
      <c r="BF72" s="498"/>
      <c r="BG72" s="498"/>
      <c r="BH72" s="498"/>
      <c r="BI72" s="498"/>
      <c r="BJ72" s="498"/>
      <c r="BK72" s="499"/>
      <c r="BL72" s="445"/>
      <c r="BM72" s="443"/>
      <c r="BN72" s="443"/>
      <c r="BO72" s="443"/>
      <c r="BP72" s="443"/>
      <c r="BQ72" s="443"/>
      <c r="BR72" s="443"/>
      <c r="BS72" s="443"/>
      <c r="BT72" s="443"/>
      <c r="BU72" s="443"/>
      <c r="BV72" s="443"/>
      <c r="BW72" s="443"/>
      <c r="BX72" s="443"/>
      <c r="BY72" s="444"/>
    </row>
    <row r="73" spans="1:81" ht="13.5" thickBot="1" x14ac:dyDescent="0.25">
      <c r="A73" s="500" t="s">
        <v>328</v>
      </c>
      <c r="B73" s="501"/>
      <c r="C73" s="501"/>
      <c r="D73" s="501"/>
      <c r="E73" s="501"/>
      <c r="F73" s="501"/>
      <c r="G73" s="502"/>
      <c r="H73" s="503" t="s">
        <v>329</v>
      </c>
      <c r="I73" s="504"/>
      <c r="J73" s="504"/>
      <c r="K73" s="504"/>
      <c r="L73" s="504"/>
      <c r="M73" s="504"/>
      <c r="N73" s="504"/>
      <c r="O73" s="504"/>
      <c r="P73" s="504"/>
      <c r="Q73" s="504"/>
      <c r="R73" s="504"/>
      <c r="S73" s="504"/>
      <c r="T73" s="504"/>
      <c r="U73" s="504"/>
      <c r="V73" s="504"/>
      <c r="W73" s="504"/>
      <c r="X73" s="504"/>
      <c r="Y73" s="504"/>
      <c r="Z73" s="504"/>
      <c r="AA73" s="504"/>
      <c r="AB73" s="504"/>
      <c r="AC73" s="504"/>
      <c r="AD73" s="504"/>
      <c r="AE73" s="504"/>
      <c r="AF73" s="504"/>
      <c r="AG73" s="504"/>
      <c r="AH73" s="504"/>
      <c r="AI73" s="504"/>
      <c r="AJ73" s="504"/>
      <c r="AK73" s="504"/>
      <c r="AL73" s="504"/>
      <c r="AM73" s="504"/>
      <c r="AN73" s="504"/>
      <c r="AO73" s="504"/>
      <c r="AP73" s="504"/>
      <c r="AQ73" s="504"/>
      <c r="AR73" s="504"/>
      <c r="AS73" s="504"/>
      <c r="AT73" s="504"/>
      <c r="AU73" s="504"/>
      <c r="AV73" s="504"/>
      <c r="AW73" s="504"/>
      <c r="AX73" s="504"/>
      <c r="AY73" s="504"/>
      <c r="AZ73" s="504"/>
      <c r="BA73" s="504"/>
      <c r="BB73" s="504"/>
      <c r="BC73" s="504"/>
      <c r="BD73" s="504"/>
      <c r="BE73" s="504"/>
      <c r="BF73" s="504"/>
      <c r="BG73" s="504"/>
      <c r="BH73" s="504"/>
      <c r="BI73" s="504"/>
      <c r="BJ73" s="504"/>
      <c r="BK73" s="505"/>
      <c r="BL73" s="511"/>
      <c r="BM73" s="509"/>
      <c r="BN73" s="509"/>
      <c r="BO73" s="509"/>
      <c r="BP73" s="509"/>
      <c r="BQ73" s="509"/>
      <c r="BR73" s="509"/>
      <c r="BS73" s="509"/>
      <c r="BT73" s="509"/>
      <c r="BU73" s="509"/>
      <c r="BV73" s="509"/>
      <c r="BW73" s="509"/>
      <c r="BX73" s="509"/>
      <c r="BY73" s="510"/>
    </row>
    <row r="74" spans="1:81" x14ac:dyDescent="0.2">
      <c r="A74" s="473" t="s">
        <v>330</v>
      </c>
      <c r="B74" s="474"/>
      <c r="C74" s="474"/>
      <c r="D74" s="474"/>
      <c r="E74" s="474"/>
      <c r="F74" s="474"/>
      <c r="G74" s="475"/>
      <c r="H74" s="476" t="s">
        <v>355</v>
      </c>
      <c r="I74" s="477"/>
      <c r="J74" s="477"/>
      <c r="K74" s="477"/>
      <c r="L74" s="477"/>
      <c r="M74" s="477"/>
      <c r="N74" s="477"/>
      <c r="O74" s="477"/>
      <c r="P74" s="477"/>
      <c r="Q74" s="477"/>
      <c r="R74" s="477"/>
      <c r="S74" s="477"/>
      <c r="T74" s="477"/>
      <c r="U74" s="477"/>
      <c r="V74" s="477"/>
      <c r="W74" s="477"/>
      <c r="X74" s="477"/>
      <c r="Y74" s="477"/>
      <c r="Z74" s="477"/>
      <c r="AA74" s="477"/>
      <c r="AB74" s="477"/>
      <c r="AC74" s="477"/>
      <c r="AD74" s="477"/>
      <c r="AE74" s="477"/>
      <c r="AF74" s="477"/>
      <c r="AG74" s="477"/>
      <c r="AH74" s="477"/>
      <c r="AI74" s="477"/>
      <c r="AJ74" s="477"/>
      <c r="AK74" s="477"/>
      <c r="AL74" s="477"/>
      <c r="AM74" s="477"/>
      <c r="AN74" s="477"/>
      <c r="AO74" s="477"/>
      <c r="AP74" s="477"/>
      <c r="AQ74" s="477"/>
      <c r="AR74" s="477"/>
      <c r="AS74" s="477"/>
      <c r="AT74" s="477"/>
      <c r="AU74" s="477"/>
      <c r="AV74" s="477"/>
      <c r="AW74" s="477"/>
      <c r="AX74" s="477"/>
      <c r="AY74" s="477"/>
      <c r="AZ74" s="477"/>
      <c r="BA74" s="477"/>
      <c r="BB74" s="477"/>
      <c r="BC74" s="477"/>
      <c r="BD74" s="477"/>
      <c r="BE74" s="477"/>
      <c r="BF74" s="477"/>
      <c r="BG74" s="477"/>
      <c r="BH74" s="477"/>
      <c r="BI74" s="477"/>
      <c r="BJ74" s="477"/>
      <c r="BK74" s="478"/>
      <c r="BL74" s="479">
        <f>14.797+1.816</f>
        <v>16.613</v>
      </c>
      <c r="BM74" s="480"/>
      <c r="BN74" s="480"/>
      <c r="BO74" s="480"/>
      <c r="BP74" s="480"/>
      <c r="BQ74" s="480"/>
      <c r="BR74" s="480"/>
      <c r="BS74" s="480"/>
      <c r="BT74" s="480"/>
      <c r="BU74" s="480"/>
      <c r="BV74" s="480"/>
      <c r="BW74" s="480"/>
      <c r="BX74" s="480"/>
      <c r="BY74" s="481"/>
      <c r="CC74" s="272"/>
    </row>
    <row r="75" spans="1:81" ht="13.5" thickBot="1" x14ac:dyDescent="0.25">
      <c r="A75" s="494"/>
      <c r="B75" s="495"/>
      <c r="C75" s="495"/>
      <c r="D75" s="495"/>
      <c r="E75" s="495"/>
      <c r="F75" s="495"/>
      <c r="G75" s="496"/>
      <c r="H75" s="497" t="s">
        <v>316</v>
      </c>
      <c r="I75" s="498"/>
      <c r="J75" s="498"/>
      <c r="K75" s="498"/>
      <c r="L75" s="498"/>
      <c r="M75" s="498"/>
      <c r="N75" s="498"/>
      <c r="O75" s="498"/>
      <c r="P75" s="498"/>
      <c r="Q75" s="498"/>
      <c r="R75" s="498"/>
      <c r="S75" s="498"/>
      <c r="T75" s="498"/>
      <c r="U75" s="498"/>
      <c r="V75" s="498"/>
      <c r="W75" s="498"/>
      <c r="X75" s="498"/>
      <c r="Y75" s="498"/>
      <c r="Z75" s="498"/>
      <c r="AA75" s="498"/>
      <c r="AB75" s="498"/>
      <c r="AC75" s="498"/>
      <c r="AD75" s="498"/>
      <c r="AE75" s="498"/>
      <c r="AF75" s="498"/>
      <c r="AG75" s="498"/>
      <c r="AH75" s="498"/>
      <c r="AI75" s="498"/>
      <c r="AJ75" s="498"/>
      <c r="AK75" s="498"/>
      <c r="AL75" s="498"/>
      <c r="AM75" s="498"/>
      <c r="AN75" s="498"/>
      <c r="AO75" s="498"/>
      <c r="AP75" s="498"/>
      <c r="AQ75" s="498"/>
      <c r="AR75" s="498"/>
      <c r="AS75" s="498"/>
      <c r="AT75" s="498"/>
      <c r="AU75" s="498"/>
      <c r="AV75" s="498"/>
      <c r="AW75" s="498"/>
      <c r="AX75" s="498"/>
      <c r="AY75" s="498"/>
      <c r="AZ75" s="498"/>
      <c r="BA75" s="498"/>
      <c r="BB75" s="498"/>
      <c r="BC75" s="498"/>
      <c r="BD75" s="498"/>
      <c r="BE75" s="498"/>
      <c r="BF75" s="498"/>
      <c r="BG75" s="498"/>
      <c r="BH75" s="498"/>
      <c r="BI75" s="498"/>
      <c r="BJ75" s="498"/>
      <c r="BK75" s="499"/>
      <c r="BL75" s="445"/>
      <c r="BM75" s="443"/>
      <c r="BN75" s="443"/>
      <c r="BO75" s="443"/>
      <c r="BP75" s="443"/>
      <c r="BQ75" s="443"/>
      <c r="BR75" s="443"/>
      <c r="BS75" s="443"/>
      <c r="BT75" s="443"/>
      <c r="BU75" s="443"/>
      <c r="BV75" s="443"/>
      <c r="BW75" s="443"/>
      <c r="BX75" s="443"/>
      <c r="BY75" s="444"/>
    </row>
    <row r="76" spans="1:81" ht="13.5" thickBot="1" x14ac:dyDescent="0.25">
      <c r="A76" s="500" t="s">
        <v>330</v>
      </c>
      <c r="B76" s="501"/>
      <c r="C76" s="501"/>
      <c r="D76" s="501"/>
      <c r="E76" s="501"/>
      <c r="F76" s="501"/>
      <c r="G76" s="502"/>
      <c r="H76" s="518" t="s">
        <v>331</v>
      </c>
      <c r="I76" s="519"/>
      <c r="J76" s="519"/>
      <c r="K76" s="519"/>
      <c r="L76" s="519"/>
      <c r="M76" s="519"/>
      <c r="N76" s="519"/>
      <c r="O76" s="519"/>
      <c r="P76" s="519"/>
      <c r="Q76" s="519"/>
      <c r="R76" s="519"/>
      <c r="S76" s="519"/>
      <c r="T76" s="519"/>
      <c r="U76" s="519"/>
      <c r="V76" s="519"/>
      <c r="W76" s="519"/>
      <c r="X76" s="519"/>
      <c r="Y76" s="519"/>
      <c r="Z76" s="519"/>
      <c r="AA76" s="519"/>
      <c r="AB76" s="519"/>
      <c r="AC76" s="519"/>
      <c r="AD76" s="519"/>
      <c r="AE76" s="519"/>
      <c r="AF76" s="519"/>
      <c r="AG76" s="519"/>
      <c r="AH76" s="519"/>
      <c r="AI76" s="519"/>
      <c r="AJ76" s="519"/>
      <c r="AK76" s="519"/>
      <c r="AL76" s="519"/>
      <c r="AM76" s="519"/>
      <c r="AN76" s="519"/>
      <c r="AO76" s="519"/>
      <c r="AP76" s="519"/>
      <c r="AQ76" s="519"/>
      <c r="AR76" s="519"/>
      <c r="AS76" s="519"/>
      <c r="AT76" s="519"/>
      <c r="AU76" s="519"/>
      <c r="AV76" s="519"/>
      <c r="AW76" s="519"/>
      <c r="AX76" s="519"/>
      <c r="AY76" s="519"/>
      <c r="AZ76" s="519"/>
      <c r="BA76" s="519"/>
      <c r="BB76" s="519"/>
      <c r="BC76" s="519"/>
      <c r="BD76" s="519"/>
      <c r="BE76" s="519"/>
      <c r="BF76" s="519"/>
      <c r="BG76" s="519"/>
      <c r="BH76" s="519"/>
      <c r="BI76" s="519"/>
      <c r="BJ76" s="519"/>
      <c r="BK76" s="520"/>
      <c r="BL76" s="506">
        <f>BL15+BL35+BL53+BL56+BL59+BL69+BL74+BL73</f>
        <v>208.947</v>
      </c>
      <c r="BM76" s="507"/>
      <c r="BN76" s="507"/>
      <c r="BO76" s="507"/>
      <c r="BP76" s="507"/>
      <c r="BQ76" s="507"/>
      <c r="BR76" s="507"/>
      <c r="BS76" s="507"/>
      <c r="BT76" s="507"/>
      <c r="BU76" s="507"/>
      <c r="BV76" s="507"/>
      <c r="BW76" s="507"/>
      <c r="BX76" s="507"/>
      <c r="BY76" s="508"/>
    </row>
    <row r="77" spans="1:81" x14ac:dyDescent="0.2">
      <c r="A77" s="473" t="s">
        <v>332</v>
      </c>
      <c r="B77" s="474"/>
      <c r="C77" s="474"/>
      <c r="D77" s="474"/>
      <c r="E77" s="474"/>
      <c r="F77" s="474"/>
      <c r="G77" s="475"/>
      <c r="H77" s="515" t="s">
        <v>333</v>
      </c>
      <c r="I77" s="516"/>
      <c r="J77" s="516"/>
      <c r="K77" s="516"/>
      <c r="L77" s="516"/>
      <c r="M77" s="516"/>
      <c r="N77" s="516"/>
      <c r="O77" s="516"/>
      <c r="P77" s="516"/>
      <c r="Q77" s="516"/>
      <c r="R77" s="516"/>
      <c r="S77" s="516"/>
      <c r="T77" s="516"/>
      <c r="U77" s="516"/>
      <c r="V77" s="516"/>
      <c r="W77" s="516"/>
      <c r="X77" s="516"/>
      <c r="Y77" s="516"/>
      <c r="Z77" s="516"/>
      <c r="AA77" s="516"/>
      <c r="AB77" s="516"/>
      <c r="AC77" s="516"/>
      <c r="AD77" s="516"/>
      <c r="AE77" s="516"/>
      <c r="AF77" s="516"/>
      <c r="AG77" s="516"/>
      <c r="AH77" s="516"/>
      <c r="AI77" s="516"/>
      <c r="AJ77" s="516"/>
      <c r="AK77" s="516"/>
      <c r="AL77" s="516"/>
      <c r="AM77" s="516"/>
      <c r="AN77" s="516"/>
      <c r="AO77" s="516"/>
      <c r="AP77" s="516"/>
      <c r="AQ77" s="516"/>
      <c r="AR77" s="516"/>
      <c r="AS77" s="516"/>
      <c r="AT77" s="516"/>
      <c r="AU77" s="516"/>
      <c r="AV77" s="516"/>
      <c r="AW77" s="516"/>
      <c r="AX77" s="516"/>
      <c r="AY77" s="516"/>
      <c r="AZ77" s="516"/>
      <c r="BA77" s="516"/>
      <c r="BB77" s="516"/>
      <c r="BC77" s="516"/>
      <c r="BD77" s="516"/>
      <c r="BE77" s="516"/>
      <c r="BF77" s="516"/>
      <c r="BG77" s="516"/>
      <c r="BH77" s="516"/>
      <c r="BI77" s="516"/>
      <c r="BJ77" s="516"/>
      <c r="BK77" s="517"/>
      <c r="BL77" s="491">
        <f>BL19-BL26+BL39+BL52+BL57+BL43+BL45+BL64+BL71+BL74</f>
        <v>191.047</v>
      </c>
      <c r="BM77" s="480"/>
      <c r="BN77" s="480"/>
      <c r="BO77" s="480"/>
      <c r="BP77" s="480"/>
      <c r="BQ77" s="480"/>
      <c r="BR77" s="480"/>
      <c r="BS77" s="480"/>
      <c r="BT77" s="480"/>
      <c r="BU77" s="480"/>
      <c r="BV77" s="480"/>
      <c r="BW77" s="480"/>
      <c r="BX77" s="480"/>
      <c r="BY77" s="481"/>
    </row>
    <row r="78" spans="1:81" ht="13.5" thickBot="1" x14ac:dyDescent="0.25">
      <c r="A78" s="525"/>
      <c r="B78" s="526"/>
      <c r="C78" s="526"/>
      <c r="D78" s="526"/>
      <c r="E78" s="526"/>
      <c r="F78" s="526"/>
      <c r="G78" s="527"/>
      <c r="H78" s="528" t="s">
        <v>334</v>
      </c>
      <c r="I78" s="529"/>
      <c r="J78" s="529"/>
      <c r="K78" s="529"/>
      <c r="L78" s="529"/>
      <c r="M78" s="529"/>
      <c r="N78" s="529"/>
      <c r="O78" s="529"/>
      <c r="P78" s="529"/>
      <c r="Q78" s="529"/>
      <c r="R78" s="529"/>
      <c r="S78" s="529"/>
      <c r="T78" s="529"/>
      <c r="U78" s="529"/>
      <c r="V78" s="529"/>
      <c r="W78" s="529"/>
      <c r="X78" s="529"/>
      <c r="Y78" s="529"/>
      <c r="Z78" s="529"/>
      <c r="AA78" s="529"/>
      <c r="AB78" s="529"/>
      <c r="AC78" s="529"/>
      <c r="AD78" s="529"/>
      <c r="AE78" s="529"/>
      <c r="AF78" s="529"/>
      <c r="AG78" s="529"/>
      <c r="AH78" s="529"/>
      <c r="AI78" s="529"/>
      <c r="AJ78" s="529"/>
      <c r="AK78" s="529"/>
      <c r="AL78" s="529"/>
      <c r="AM78" s="529"/>
      <c r="AN78" s="529"/>
      <c r="AO78" s="529"/>
      <c r="AP78" s="529"/>
      <c r="AQ78" s="529"/>
      <c r="AR78" s="529"/>
      <c r="AS78" s="529"/>
      <c r="AT78" s="529"/>
      <c r="AU78" s="529"/>
      <c r="AV78" s="529"/>
      <c r="AW78" s="529"/>
      <c r="AX78" s="529"/>
      <c r="AY78" s="529"/>
      <c r="AZ78" s="529"/>
      <c r="BA78" s="529"/>
      <c r="BB78" s="529"/>
      <c r="BC78" s="529"/>
      <c r="BD78" s="529"/>
      <c r="BE78" s="529"/>
      <c r="BF78" s="529"/>
      <c r="BG78" s="529"/>
      <c r="BH78" s="529"/>
      <c r="BI78" s="529"/>
      <c r="BJ78" s="529"/>
      <c r="BK78" s="530"/>
      <c r="BL78" s="521">
        <f>BL76-BL77</f>
        <v>17.900000000000006</v>
      </c>
      <c r="BM78" s="522"/>
      <c r="BN78" s="522"/>
      <c r="BO78" s="522"/>
      <c r="BP78" s="522"/>
      <c r="BQ78" s="522"/>
      <c r="BR78" s="522"/>
      <c r="BS78" s="522"/>
      <c r="BT78" s="522"/>
      <c r="BU78" s="522"/>
      <c r="BV78" s="522"/>
      <c r="BW78" s="522"/>
      <c r="BX78" s="522"/>
      <c r="BY78" s="523"/>
    </row>
    <row r="79" spans="1:81" ht="13.5" thickBot="1" x14ac:dyDescent="0.25">
      <c r="A79" s="273"/>
      <c r="B79" s="274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4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4"/>
      <c r="BQ79" s="274"/>
      <c r="BR79" s="274"/>
      <c r="BS79" s="274"/>
      <c r="BT79" s="274"/>
      <c r="BU79" s="274"/>
      <c r="BV79" s="274"/>
      <c r="BW79" s="274"/>
      <c r="BX79" s="274"/>
      <c r="BY79" s="274"/>
    </row>
    <row r="80" spans="1:81" x14ac:dyDescent="0.2">
      <c r="A80" s="473"/>
      <c r="B80" s="474"/>
      <c r="C80" s="474"/>
      <c r="D80" s="474"/>
      <c r="E80" s="474"/>
      <c r="F80" s="474"/>
      <c r="G80" s="475"/>
      <c r="H80" s="476" t="s">
        <v>43</v>
      </c>
      <c r="I80" s="477"/>
      <c r="J80" s="477"/>
      <c r="K80" s="477"/>
      <c r="L80" s="477"/>
      <c r="M80" s="477"/>
      <c r="N80" s="477"/>
      <c r="O80" s="477"/>
      <c r="P80" s="477"/>
      <c r="Q80" s="477"/>
      <c r="R80" s="477"/>
      <c r="S80" s="477"/>
      <c r="T80" s="477"/>
      <c r="U80" s="477"/>
      <c r="V80" s="477"/>
      <c r="W80" s="477"/>
      <c r="X80" s="477"/>
      <c r="Y80" s="477"/>
      <c r="Z80" s="477"/>
      <c r="AA80" s="477"/>
      <c r="AB80" s="477"/>
      <c r="AC80" s="477"/>
      <c r="AD80" s="477"/>
      <c r="AE80" s="477"/>
      <c r="AF80" s="477"/>
      <c r="AG80" s="477"/>
      <c r="AH80" s="477"/>
      <c r="AI80" s="477"/>
      <c r="AJ80" s="477"/>
      <c r="AK80" s="477"/>
      <c r="AL80" s="477"/>
      <c r="AM80" s="477"/>
      <c r="AN80" s="477"/>
      <c r="AO80" s="477"/>
      <c r="AP80" s="477"/>
      <c r="AQ80" s="477"/>
      <c r="AR80" s="477"/>
      <c r="AS80" s="477"/>
      <c r="AT80" s="477"/>
      <c r="AU80" s="477"/>
      <c r="AV80" s="477"/>
      <c r="AW80" s="477"/>
      <c r="AX80" s="477"/>
      <c r="AY80" s="477"/>
      <c r="AZ80" s="477"/>
      <c r="BA80" s="477"/>
      <c r="BB80" s="477"/>
      <c r="BC80" s="477"/>
      <c r="BD80" s="477"/>
      <c r="BE80" s="477"/>
      <c r="BF80" s="477"/>
      <c r="BG80" s="477"/>
      <c r="BH80" s="477"/>
      <c r="BI80" s="477"/>
      <c r="BJ80" s="477"/>
      <c r="BK80" s="478"/>
      <c r="BL80" s="479"/>
      <c r="BM80" s="480"/>
      <c r="BN80" s="480"/>
      <c r="BO80" s="480"/>
      <c r="BP80" s="480"/>
      <c r="BQ80" s="480"/>
      <c r="BR80" s="480"/>
      <c r="BS80" s="480"/>
      <c r="BT80" s="480"/>
      <c r="BU80" s="480"/>
      <c r="BV80" s="480"/>
      <c r="BW80" s="480"/>
      <c r="BX80" s="480"/>
      <c r="BY80" s="481"/>
    </row>
    <row r="81" spans="1:77" x14ac:dyDescent="0.2">
      <c r="A81" s="461" t="s">
        <v>14</v>
      </c>
      <c r="B81" s="462"/>
      <c r="C81" s="462"/>
      <c r="D81" s="462"/>
      <c r="E81" s="462"/>
      <c r="F81" s="462"/>
      <c r="G81" s="463"/>
      <c r="H81" s="470" t="s">
        <v>335</v>
      </c>
      <c r="I81" s="471"/>
      <c r="J81" s="471"/>
      <c r="K81" s="471"/>
      <c r="L81" s="471"/>
      <c r="M81" s="471"/>
      <c r="N81" s="471"/>
      <c r="O81" s="471"/>
      <c r="P81" s="471"/>
      <c r="Q81" s="471"/>
      <c r="R81" s="471"/>
      <c r="S81" s="471"/>
      <c r="T81" s="471"/>
      <c r="U81" s="471"/>
      <c r="V81" s="471"/>
      <c r="W81" s="471"/>
      <c r="X81" s="471"/>
      <c r="Y81" s="471"/>
      <c r="Z81" s="471"/>
      <c r="AA81" s="471"/>
      <c r="AB81" s="471"/>
      <c r="AC81" s="471"/>
      <c r="AD81" s="471"/>
      <c r="AE81" s="471"/>
      <c r="AF81" s="471"/>
      <c r="AG81" s="471"/>
      <c r="AH81" s="471"/>
      <c r="AI81" s="471"/>
      <c r="AJ81" s="471"/>
      <c r="AK81" s="471"/>
      <c r="AL81" s="471"/>
      <c r="AM81" s="471"/>
      <c r="AN81" s="471"/>
      <c r="AO81" s="471"/>
      <c r="AP81" s="471"/>
      <c r="AQ81" s="471"/>
      <c r="AR81" s="471"/>
      <c r="AS81" s="471"/>
      <c r="AT81" s="471"/>
      <c r="AU81" s="471"/>
      <c r="AV81" s="471"/>
      <c r="AW81" s="471"/>
      <c r="AX81" s="471"/>
      <c r="AY81" s="471"/>
      <c r="AZ81" s="471"/>
      <c r="BA81" s="471"/>
      <c r="BB81" s="471"/>
      <c r="BC81" s="471"/>
      <c r="BD81" s="471"/>
      <c r="BE81" s="471"/>
      <c r="BF81" s="471"/>
      <c r="BG81" s="471"/>
      <c r="BH81" s="471"/>
      <c r="BI81" s="471"/>
      <c r="BJ81" s="471"/>
      <c r="BK81" s="472"/>
      <c r="BL81" s="524">
        <f>BL42+BL26</f>
        <v>22.144000000000013</v>
      </c>
      <c r="BM81" s="489"/>
      <c r="BN81" s="489"/>
      <c r="BO81" s="489"/>
      <c r="BP81" s="489"/>
      <c r="BQ81" s="489"/>
      <c r="BR81" s="489"/>
      <c r="BS81" s="489"/>
      <c r="BT81" s="489"/>
      <c r="BU81" s="489"/>
      <c r="BV81" s="489"/>
      <c r="BW81" s="489"/>
      <c r="BX81" s="489"/>
      <c r="BY81" s="490"/>
    </row>
    <row r="82" spans="1:77" x14ac:dyDescent="0.2">
      <c r="A82" s="461" t="s">
        <v>94</v>
      </c>
      <c r="B82" s="462"/>
      <c r="C82" s="462"/>
      <c r="D82" s="462"/>
      <c r="E82" s="462"/>
      <c r="F82" s="462"/>
      <c r="G82" s="463"/>
      <c r="H82" s="470" t="s">
        <v>336</v>
      </c>
      <c r="I82" s="471"/>
      <c r="J82" s="471"/>
      <c r="K82" s="471"/>
      <c r="L82" s="471"/>
      <c r="M82" s="471"/>
      <c r="N82" s="471"/>
      <c r="O82" s="471"/>
      <c r="P82" s="471"/>
      <c r="Q82" s="471"/>
      <c r="R82" s="471"/>
      <c r="S82" s="471"/>
      <c r="T82" s="471"/>
      <c r="U82" s="471"/>
      <c r="V82" s="471"/>
      <c r="W82" s="471"/>
      <c r="X82" s="471"/>
      <c r="Y82" s="471"/>
      <c r="Z82" s="471"/>
      <c r="AA82" s="471"/>
      <c r="AB82" s="471"/>
      <c r="AC82" s="471"/>
      <c r="AD82" s="471"/>
      <c r="AE82" s="471"/>
      <c r="AF82" s="471"/>
      <c r="AG82" s="471"/>
      <c r="AH82" s="471"/>
      <c r="AI82" s="471"/>
      <c r="AJ82" s="471"/>
      <c r="AK82" s="471"/>
      <c r="AL82" s="471"/>
      <c r="AM82" s="471"/>
      <c r="AN82" s="471"/>
      <c r="AO82" s="471"/>
      <c r="AP82" s="471"/>
      <c r="AQ82" s="471"/>
      <c r="AR82" s="471"/>
      <c r="AS82" s="471"/>
      <c r="AT82" s="471"/>
      <c r="AU82" s="471"/>
      <c r="AV82" s="471"/>
      <c r="AW82" s="471"/>
      <c r="AX82" s="471"/>
      <c r="AY82" s="471"/>
      <c r="AZ82" s="471"/>
      <c r="BA82" s="471"/>
      <c r="BB82" s="471"/>
      <c r="BC82" s="471"/>
      <c r="BD82" s="471"/>
      <c r="BE82" s="471"/>
      <c r="BF82" s="471"/>
      <c r="BG82" s="471"/>
      <c r="BH82" s="471"/>
      <c r="BI82" s="471"/>
      <c r="BJ82" s="471"/>
      <c r="BK82" s="472"/>
      <c r="BL82" s="488"/>
      <c r="BM82" s="489"/>
      <c r="BN82" s="489"/>
      <c r="BO82" s="489"/>
      <c r="BP82" s="489"/>
      <c r="BQ82" s="489"/>
      <c r="BR82" s="489"/>
      <c r="BS82" s="489"/>
      <c r="BT82" s="489"/>
      <c r="BU82" s="489"/>
      <c r="BV82" s="489"/>
      <c r="BW82" s="489"/>
      <c r="BX82" s="489"/>
      <c r="BY82" s="490"/>
    </row>
    <row r="83" spans="1:77" ht="13.5" thickBot="1" x14ac:dyDescent="0.25">
      <c r="A83" s="494" t="s">
        <v>95</v>
      </c>
      <c r="B83" s="495"/>
      <c r="C83" s="495"/>
      <c r="D83" s="495"/>
      <c r="E83" s="495"/>
      <c r="F83" s="495"/>
      <c r="G83" s="496"/>
      <c r="H83" s="497" t="s">
        <v>337</v>
      </c>
      <c r="I83" s="498"/>
      <c r="J83" s="498"/>
      <c r="K83" s="498"/>
      <c r="L83" s="498"/>
      <c r="M83" s="498"/>
      <c r="N83" s="498"/>
      <c r="O83" s="498"/>
      <c r="P83" s="498"/>
      <c r="Q83" s="498"/>
      <c r="R83" s="498"/>
      <c r="S83" s="498"/>
      <c r="T83" s="498"/>
      <c r="U83" s="498"/>
      <c r="V83" s="498"/>
      <c r="W83" s="498"/>
      <c r="X83" s="498"/>
      <c r="Y83" s="498"/>
      <c r="Z83" s="498"/>
      <c r="AA83" s="498"/>
      <c r="AB83" s="498"/>
      <c r="AC83" s="498"/>
      <c r="AD83" s="498"/>
      <c r="AE83" s="498"/>
      <c r="AF83" s="498"/>
      <c r="AG83" s="498"/>
      <c r="AH83" s="498"/>
      <c r="AI83" s="498"/>
      <c r="AJ83" s="498"/>
      <c r="AK83" s="498"/>
      <c r="AL83" s="498"/>
      <c r="AM83" s="498"/>
      <c r="AN83" s="498"/>
      <c r="AO83" s="498"/>
      <c r="AP83" s="498"/>
      <c r="AQ83" s="498"/>
      <c r="AR83" s="498"/>
      <c r="AS83" s="498"/>
      <c r="AT83" s="498"/>
      <c r="AU83" s="498"/>
      <c r="AV83" s="498"/>
      <c r="AW83" s="498"/>
      <c r="AX83" s="498"/>
      <c r="AY83" s="498"/>
      <c r="AZ83" s="498"/>
      <c r="BA83" s="498"/>
      <c r="BB83" s="498"/>
      <c r="BC83" s="498"/>
      <c r="BD83" s="498"/>
      <c r="BE83" s="498"/>
      <c r="BF83" s="498"/>
      <c r="BG83" s="498"/>
      <c r="BH83" s="498"/>
      <c r="BI83" s="498"/>
      <c r="BJ83" s="498"/>
      <c r="BK83" s="499"/>
      <c r="BL83" s="521">
        <f>BL15/127.74</f>
        <v>1.5056677626428685</v>
      </c>
      <c r="BM83" s="522"/>
      <c r="BN83" s="522"/>
      <c r="BO83" s="522"/>
      <c r="BP83" s="522"/>
      <c r="BQ83" s="522"/>
      <c r="BR83" s="522"/>
      <c r="BS83" s="522"/>
      <c r="BT83" s="522"/>
      <c r="BU83" s="522"/>
      <c r="BV83" s="522"/>
      <c r="BW83" s="522"/>
      <c r="BX83" s="522"/>
      <c r="BY83" s="523"/>
    </row>
    <row r="84" spans="1:77" s="27" customFormat="1" ht="11.25" x14ac:dyDescent="0.2">
      <c r="G84" s="28" t="s">
        <v>144</v>
      </c>
      <c r="H84" s="27" t="s">
        <v>338</v>
      </c>
    </row>
    <row r="85" spans="1:77" x14ac:dyDescent="0.2">
      <c r="H85" s="271"/>
      <c r="I85" s="271"/>
      <c r="J85" s="271"/>
      <c r="K85" s="271"/>
      <c r="L85" s="271"/>
      <c r="M85" s="271"/>
      <c r="N85" s="271"/>
      <c r="O85" s="271"/>
      <c r="P85" s="271"/>
      <c r="Q85" s="271"/>
      <c r="R85" s="271"/>
      <c r="S85" s="271"/>
      <c r="T85" s="271"/>
      <c r="U85" s="271"/>
      <c r="V85" s="271"/>
      <c r="W85" s="271"/>
      <c r="X85" s="271"/>
      <c r="Y85" s="271"/>
      <c r="Z85" s="271"/>
      <c r="AA85" s="271"/>
      <c r="AB85" s="271"/>
      <c r="AC85" s="271"/>
      <c r="AD85" s="271"/>
      <c r="AE85" s="271"/>
      <c r="AF85" s="271"/>
      <c r="AG85" s="271"/>
      <c r="AH85" s="271"/>
      <c r="AI85" s="271"/>
      <c r="AJ85" s="271"/>
      <c r="AK85" s="271"/>
      <c r="AL85" s="271"/>
      <c r="AM85" s="271"/>
      <c r="AN85" s="271"/>
      <c r="AO85" s="271"/>
      <c r="AP85" s="271"/>
      <c r="AQ85" s="271"/>
      <c r="AR85" s="271"/>
      <c r="AS85" s="271"/>
      <c r="AT85" s="271"/>
      <c r="AU85" s="271"/>
      <c r="AV85" s="271"/>
      <c r="AW85" s="271"/>
      <c r="AX85" s="271"/>
      <c r="AY85" s="271"/>
      <c r="AZ85" s="271"/>
      <c r="BA85" s="271"/>
      <c r="BB85" s="271"/>
      <c r="BC85" s="271"/>
      <c r="BD85" s="271"/>
      <c r="BE85" s="271"/>
      <c r="BF85" s="271"/>
      <c r="BG85" s="271"/>
      <c r="BH85" s="271"/>
      <c r="BI85" s="271"/>
      <c r="BJ85" s="271"/>
      <c r="BK85" s="271"/>
      <c r="BL85" s="271"/>
      <c r="BM85" s="271"/>
      <c r="BN85" s="271"/>
      <c r="BO85" s="271"/>
      <c r="BP85" s="271"/>
      <c r="BQ85" s="271"/>
      <c r="BR85" s="271"/>
      <c r="BS85" s="271"/>
      <c r="BT85" s="271"/>
      <c r="BU85" s="271"/>
      <c r="BV85" s="271"/>
      <c r="BW85" s="271"/>
      <c r="BX85" s="271"/>
      <c r="BY85" s="271"/>
    </row>
    <row r="86" spans="1:77" x14ac:dyDescent="0.2">
      <c r="B86" s="23" t="s">
        <v>391</v>
      </c>
      <c r="D86" s="271"/>
      <c r="E86" s="271"/>
      <c r="F86" s="271"/>
      <c r="G86" s="271"/>
      <c r="H86" s="271"/>
      <c r="I86" s="271"/>
      <c r="J86" s="271"/>
      <c r="K86" s="271"/>
      <c r="L86" s="271"/>
      <c r="M86" s="271"/>
      <c r="N86" s="271"/>
      <c r="O86" s="271"/>
      <c r="P86" s="271"/>
      <c r="Q86" s="271"/>
      <c r="R86" s="271"/>
      <c r="S86" s="271"/>
      <c r="T86" s="271"/>
      <c r="U86" s="271"/>
      <c r="V86" s="271"/>
      <c r="W86" s="271"/>
      <c r="X86" s="271"/>
      <c r="Y86" s="271"/>
      <c r="Z86" s="271"/>
      <c r="AA86" s="271"/>
      <c r="AB86" s="271"/>
      <c r="AC86" s="271"/>
      <c r="AD86" s="271"/>
      <c r="AE86" s="271"/>
      <c r="AF86" s="271"/>
      <c r="AG86" s="271"/>
      <c r="AH86" s="271"/>
      <c r="AI86" s="271"/>
      <c r="AJ86" s="271"/>
      <c r="AK86" s="271"/>
      <c r="AL86" s="271"/>
      <c r="AM86" s="271"/>
      <c r="AN86" s="271"/>
      <c r="AO86" s="271"/>
      <c r="AP86" s="271"/>
      <c r="AQ86" s="271"/>
      <c r="AR86" s="271"/>
      <c r="AS86" s="271"/>
      <c r="AT86" s="271"/>
      <c r="AU86" s="271"/>
      <c r="AV86" s="271"/>
      <c r="AW86" s="271"/>
      <c r="AX86" s="271"/>
      <c r="AY86" s="271"/>
      <c r="AZ86" s="271"/>
      <c r="BA86" s="271"/>
      <c r="BB86" s="271"/>
      <c r="BC86" s="271"/>
      <c r="BD86" s="271"/>
      <c r="BE86" s="271"/>
      <c r="BF86" s="271"/>
      <c r="BG86" s="271"/>
      <c r="BH86" s="271"/>
      <c r="BI86" s="271"/>
      <c r="BJ86" s="271"/>
      <c r="BK86" s="271"/>
      <c r="BL86" s="271"/>
      <c r="BM86" s="271"/>
      <c r="BN86" s="271"/>
      <c r="BO86" s="271"/>
      <c r="BP86" s="271"/>
      <c r="BQ86" s="271"/>
      <c r="BR86" s="271"/>
      <c r="BS86" s="271"/>
      <c r="BT86" s="271"/>
      <c r="BU86" s="271"/>
    </row>
    <row r="88" spans="1:77" x14ac:dyDescent="0.2">
      <c r="A88" s="376" t="s">
        <v>226</v>
      </c>
      <c r="B88" s="376"/>
      <c r="C88" s="376"/>
      <c r="D88" s="376"/>
      <c r="E88" s="376"/>
      <c r="F88" s="376"/>
      <c r="G88" s="376"/>
      <c r="H88" s="376"/>
      <c r="I88" s="376"/>
      <c r="J88" s="376"/>
      <c r="K88" s="376"/>
      <c r="L88" s="376"/>
      <c r="M88" s="376"/>
      <c r="N88" s="376"/>
      <c r="O88" s="376"/>
      <c r="P88" s="376"/>
      <c r="Q88" s="376"/>
      <c r="R88" s="376"/>
      <c r="S88" s="376"/>
      <c r="T88" s="376"/>
      <c r="U88" s="376"/>
      <c r="V88" s="376"/>
      <c r="W88" s="376"/>
      <c r="X88" s="376"/>
      <c r="Y88" s="376"/>
      <c r="Z88" s="376"/>
      <c r="AA88" s="376"/>
      <c r="AB88" s="376"/>
      <c r="AC88" s="376"/>
      <c r="AD88" s="376"/>
      <c r="AE88" s="376"/>
      <c r="AF88" s="376"/>
      <c r="AG88" s="376"/>
      <c r="AH88" s="376"/>
      <c r="AI88" s="376"/>
      <c r="AJ88" s="376"/>
      <c r="AK88" s="376"/>
      <c r="AL88" s="376"/>
      <c r="AM88" s="376"/>
      <c r="AN88" s="376"/>
      <c r="AO88" s="376"/>
      <c r="AP88" s="376"/>
      <c r="AQ88" s="376"/>
      <c r="AR88" s="376"/>
    </row>
    <row r="89" spans="1:77" x14ac:dyDescent="0.2">
      <c r="A89" s="376" t="s">
        <v>393</v>
      </c>
      <c r="B89" s="376"/>
      <c r="C89" s="376"/>
      <c r="D89" s="376"/>
      <c r="E89" s="376"/>
      <c r="F89" s="376"/>
      <c r="G89" s="376"/>
      <c r="H89" s="376"/>
      <c r="I89" s="376"/>
      <c r="J89" s="376"/>
      <c r="K89" s="376"/>
      <c r="L89" s="376"/>
      <c r="M89" s="376"/>
      <c r="N89" s="376"/>
      <c r="O89" s="376"/>
      <c r="P89" s="376"/>
      <c r="Q89" s="376"/>
      <c r="R89" s="376"/>
      <c r="S89" s="376"/>
      <c r="T89" s="376"/>
      <c r="U89" s="376"/>
      <c r="V89" s="376"/>
      <c r="W89" s="376"/>
      <c r="X89" s="376"/>
      <c r="Y89" s="376"/>
      <c r="Z89" s="376"/>
      <c r="AA89" s="376"/>
      <c r="AB89" s="376"/>
      <c r="AC89" s="376"/>
      <c r="AD89" s="376"/>
      <c r="AE89" s="376"/>
      <c r="AF89" s="376"/>
      <c r="AG89" s="376"/>
      <c r="AH89" s="376"/>
      <c r="AI89" s="376"/>
      <c r="AJ89" s="376"/>
      <c r="AK89" s="376"/>
      <c r="AL89" s="376"/>
      <c r="AM89" s="376"/>
      <c r="AN89" s="376"/>
      <c r="AO89" s="376"/>
      <c r="AP89" s="376"/>
      <c r="AQ89" s="376"/>
      <c r="AR89" s="376"/>
    </row>
    <row r="90" spans="1:77" x14ac:dyDescent="0.2">
      <c r="A90" s="376" t="s">
        <v>394</v>
      </c>
      <c r="B90" s="376"/>
      <c r="C90" s="376"/>
      <c r="D90" s="376"/>
      <c r="E90" s="376"/>
      <c r="F90" s="376"/>
      <c r="G90" s="376"/>
      <c r="H90" s="376"/>
      <c r="I90" s="376"/>
      <c r="J90" s="376"/>
      <c r="K90" s="376"/>
      <c r="L90" s="376"/>
      <c r="M90" s="376"/>
      <c r="N90" s="376"/>
      <c r="O90" s="376"/>
      <c r="P90" s="376"/>
      <c r="Q90" s="376"/>
      <c r="R90" s="376"/>
      <c r="S90" s="376"/>
      <c r="T90" s="376"/>
      <c r="U90" s="376"/>
      <c r="V90" s="376"/>
      <c r="W90" s="376"/>
      <c r="X90" s="376"/>
      <c r="Y90" s="376"/>
      <c r="Z90" s="376"/>
      <c r="AA90" s="376"/>
      <c r="AB90" s="376"/>
      <c r="AC90" s="376"/>
      <c r="AD90" s="376"/>
      <c r="AE90" s="376"/>
      <c r="AF90" s="376"/>
      <c r="AG90" s="376"/>
      <c r="AH90" s="376"/>
      <c r="AI90" s="376"/>
      <c r="AJ90" s="376"/>
      <c r="AK90" s="376"/>
      <c r="AL90" s="376"/>
      <c r="AM90" s="376"/>
      <c r="AN90" s="376"/>
      <c r="AO90" s="376"/>
      <c r="AP90" s="376"/>
      <c r="AQ90" s="376"/>
      <c r="AR90" s="376"/>
    </row>
  </sheetData>
  <mergeCells count="225">
    <mergeCell ref="A81:G81"/>
    <mergeCell ref="H81:BK81"/>
    <mergeCell ref="BL81:BY81"/>
    <mergeCell ref="A80:G80"/>
    <mergeCell ref="H80:BK80"/>
    <mergeCell ref="BL80:BY80"/>
    <mergeCell ref="A78:G78"/>
    <mergeCell ref="H78:BK78"/>
    <mergeCell ref="BL78:BY78"/>
    <mergeCell ref="A88:AR88"/>
    <mergeCell ref="A89:AR89"/>
    <mergeCell ref="A90:AR90"/>
    <mergeCell ref="A83:G83"/>
    <mergeCell ref="H83:BK83"/>
    <mergeCell ref="BL83:BY83"/>
    <mergeCell ref="A82:G82"/>
    <mergeCell ref="H82:BK82"/>
    <mergeCell ref="BL82:BY82"/>
    <mergeCell ref="A77:G77"/>
    <mergeCell ref="H77:BK77"/>
    <mergeCell ref="BL77:BY77"/>
    <mergeCell ref="A76:G76"/>
    <mergeCell ref="H76:BK76"/>
    <mergeCell ref="BL76:BY76"/>
    <mergeCell ref="A75:G75"/>
    <mergeCell ref="H75:BK75"/>
    <mergeCell ref="BL75:BY75"/>
    <mergeCell ref="A74:G74"/>
    <mergeCell ref="H74:BK74"/>
    <mergeCell ref="BL74:BY74"/>
    <mergeCell ref="A73:G73"/>
    <mergeCell ref="H73:BK73"/>
    <mergeCell ref="BL73:BY73"/>
    <mergeCell ref="A72:G72"/>
    <mergeCell ref="H72:BK72"/>
    <mergeCell ref="BL72:BY72"/>
    <mergeCell ref="A71:G71"/>
    <mergeCell ref="H71:BK71"/>
    <mergeCell ref="BL71:BY71"/>
    <mergeCell ref="A70:G70"/>
    <mergeCell ref="H70:BK70"/>
    <mergeCell ref="BL70:BY70"/>
    <mergeCell ref="A69:G69"/>
    <mergeCell ref="H69:BK69"/>
    <mergeCell ref="BL69:BY69"/>
    <mergeCell ref="A68:G68"/>
    <mergeCell ref="H68:BK68"/>
    <mergeCell ref="BL68:BY68"/>
    <mergeCell ref="A67:G67"/>
    <mergeCell ref="H67:BK67"/>
    <mergeCell ref="BL67:BY67"/>
    <mergeCell ref="A66:G66"/>
    <mergeCell ref="H66:BK66"/>
    <mergeCell ref="BL66:BY66"/>
    <mergeCell ref="A65:G65"/>
    <mergeCell ref="H65:BK65"/>
    <mergeCell ref="BL65:BY65"/>
    <mergeCell ref="A64:G64"/>
    <mergeCell ref="H64:BK64"/>
    <mergeCell ref="BL64:BY64"/>
    <mergeCell ref="A63:G63"/>
    <mergeCell ref="H63:BK63"/>
    <mergeCell ref="BL63:BY63"/>
    <mergeCell ref="A62:G62"/>
    <mergeCell ref="H62:BK62"/>
    <mergeCell ref="BL62:BY62"/>
    <mergeCell ref="A61:G61"/>
    <mergeCell ref="H61:BK61"/>
    <mergeCell ref="BL61:BY61"/>
    <mergeCell ref="A60:G60"/>
    <mergeCell ref="H60:BK60"/>
    <mergeCell ref="BL60:BY60"/>
    <mergeCell ref="A59:G59"/>
    <mergeCell ref="H59:BK59"/>
    <mergeCell ref="BL59:BY59"/>
    <mergeCell ref="A58:G58"/>
    <mergeCell ref="H58:BK58"/>
    <mergeCell ref="BL58:BY58"/>
    <mergeCell ref="A57:G57"/>
    <mergeCell ref="H57:BK57"/>
    <mergeCell ref="BL57:BY57"/>
    <mergeCell ref="A56:G56"/>
    <mergeCell ref="H56:BK56"/>
    <mergeCell ref="BL56:BY56"/>
    <mergeCell ref="A55:G55"/>
    <mergeCell ref="H55:BK55"/>
    <mergeCell ref="BL55:BY55"/>
    <mergeCell ref="A54:G54"/>
    <mergeCell ref="H54:BK54"/>
    <mergeCell ref="BL54:BY54"/>
    <mergeCell ref="A53:G53"/>
    <mergeCell ref="H53:BK53"/>
    <mergeCell ref="BL53:BY53"/>
    <mergeCell ref="A52:G52"/>
    <mergeCell ref="H52:BK52"/>
    <mergeCell ref="BL52:BY52"/>
    <mergeCell ref="A51:G51"/>
    <mergeCell ref="H51:BK51"/>
    <mergeCell ref="BL51:BY51"/>
    <mergeCell ref="A50:G50"/>
    <mergeCell ref="H50:BK50"/>
    <mergeCell ref="BL50:BY50"/>
    <mergeCell ref="A49:G49"/>
    <mergeCell ref="H49:BK49"/>
    <mergeCell ref="BL49:BY49"/>
    <mergeCell ref="A48:G48"/>
    <mergeCell ref="H48:BK48"/>
    <mergeCell ref="BL48:BY48"/>
    <mergeCell ref="A47:G47"/>
    <mergeCell ref="H47:BK47"/>
    <mergeCell ref="BL47:BY47"/>
    <mergeCell ref="A46:G46"/>
    <mergeCell ref="H46:BK46"/>
    <mergeCell ref="BL46:BY46"/>
    <mergeCell ref="A45:G45"/>
    <mergeCell ref="H45:BK45"/>
    <mergeCell ref="BL45:BY45"/>
    <mergeCell ref="A44:G44"/>
    <mergeCell ref="H44:BK44"/>
    <mergeCell ref="BL44:BY44"/>
    <mergeCell ref="A43:G43"/>
    <mergeCell ref="H43:BK43"/>
    <mergeCell ref="BL43:BY43"/>
    <mergeCell ref="A42:G42"/>
    <mergeCell ref="H42:BK42"/>
    <mergeCell ref="BL42:BY42"/>
    <mergeCell ref="A41:G41"/>
    <mergeCell ref="H41:BK41"/>
    <mergeCell ref="BL41:BY41"/>
    <mergeCell ref="A40:G40"/>
    <mergeCell ref="H40:BK40"/>
    <mergeCell ref="BL40:BY40"/>
    <mergeCell ref="A39:G39"/>
    <mergeCell ref="H39:BK39"/>
    <mergeCell ref="BL39:BY39"/>
    <mergeCell ref="A38:G38"/>
    <mergeCell ref="H38:BK38"/>
    <mergeCell ref="BL38:BY38"/>
    <mergeCell ref="A37:G37"/>
    <mergeCell ref="H37:BK37"/>
    <mergeCell ref="BL37:BY37"/>
    <mergeCell ref="A36:G36"/>
    <mergeCell ref="H36:BK36"/>
    <mergeCell ref="BL36:BY36"/>
    <mergeCell ref="A35:G35"/>
    <mergeCell ref="H35:BK35"/>
    <mergeCell ref="BL35:BY35"/>
    <mergeCell ref="A34:G34"/>
    <mergeCell ref="H34:BK34"/>
    <mergeCell ref="BL34:BY34"/>
    <mergeCell ref="A33:G33"/>
    <mergeCell ref="H33:BK33"/>
    <mergeCell ref="BL33:BY33"/>
    <mergeCell ref="A32:G32"/>
    <mergeCell ref="H32:BK32"/>
    <mergeCell ref="BL32:BY32"/>
    <mergeCell ref="A31:G31"/>
    <mergeCell ref="H31:BK31"/>
    <mergeCell ref="BL31:BY31"/>
    <mergeCell ref="A30:G30"/>
    <mergeCell ref="H30:BK30"/>
    <mergeCell ref="BL30:BY30"/>
    <mergeCell ref="A29:G29"/>
    <mergeCell ref="H29:BK29"/>
    <mergeCell ref="BL29:BY29"/>
    <mergeCell ref="A28:G28"/>
    <mergeCell ref="H28:BK28"/>
    <mergeCell ref="BL28:BY28"/>
    <mergeCell ref="A27:G27"/>
    <mergeCell ref="H27:BK27"/>
    <mergeCell ref="BL27:BY27"/>
    <mergeCell ref="A26:G26"/>
    <mergeCell ref="H26:BK26"/>
    <mergeCell ref="BL26:BY26"/>
    <mergeCell ref="A25:G25"/>
    <mergeCell ref="H25:BK25"/>
    <mergeCell ref="BL25:BY25"/>
    <mergeCell ref="A24:G24"/>
    <mergeCell ref="H24:BK24"/>
    <mergeCell ref="BL24:BY24"/>
    <mergeCell ref="A23:G23"/>
    <mergeCell ref="H23:BK23"/>
    <mergeCell ref="BL23:BY23"/>
    <mergeCell ref="A22:G22"/>
    <mergeCell ref="H22:BK22"/>
    <mergeCell ref="BL22:BY22"/>
    <mergeCell ref="A21:G21"/>
    <mergeCell ref="H21:BK21"/>
    <mergeCell ref="BL21:BY21"/>
    <mergeCell ref="A20:G20"/>
    <mergeCell ref="H20:BK20"/>
    <mergeCell ref="BL20:BY20"/>
    <mergeCell ref="A19:G19"/>
    <mergeCell ref="H19:BK19"/>
    <mergeCell ref="BL19:BY19"/>
    <mergeCell ref="A18:G18"/>
    <mergeCell ref="H18:BK18"/>
    <mergeCell ref="BL18:BY18"/>
    <mergeCell ref="A17:G17"/>
    <mergeCell ref="H17:BK17"/>
    <mergeCell ref="BL17:BY17"/>
    <mergeCell ref="A16:G16"/>
    <mergeCell ref="H16:BK16"/>
    <mergeCell ref="BL16:BY16"/>
    <mergeCell ref="A15:G15"/>
    <mergeCell ref="H15:BK15"/>
    <mergeCell ref="BL15:BY15"/>
    <mergeCell ref="A5:AP5"/>
    <mergeCell ref="A6:AP6"/>
    <mergeCell ref="BG1:BY1"/>
    <mergeCell ref="A14:G14"/>
    <mergeCell ref="H14:BK14"/>
    <mergeCell ref="BL14:BY14"/>
    <mergeCell ref="BL12:BY13"/>
    <mergeCell ref="A12:G13"/>
    <mergeCell ref="H12:BK13"/>
    <mergeCell ref="A7:AP7"/>
    <mergeCell ref="A8:AP8"/>
    <mergeCell ref="A9:AO9"/>
    <mergeCell ref="A3:BX3"/>
    <mergeCell ref="BH5:BX5"/>
    <mergeCell ref="BH6:BY6"/>
    <mergeCell ref="BH7:BW7"/>
    <mergeCell ref="BH8:BX8"/>
    <mergeCell ref="BH9:BY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49"/>
  <sheetViews>
    <sheetView topLeftCell="A31" workbookViewId="0">
      <selection activeCell="A50" sqref="A50"/>
    </sheetView>
  </sheetViews>
  <sheetFormatPr defaultRowHeight="12.75" x14ac:dyDescent="0.2"/>
  <cols>
    <col min="1" max="60" width="0.85546875" style="23" customWidth="1"/>
    <col min="61" max="61" width="23.140625" style="23" customWidth="1"/>
    <col min="62" max="71" width="1.140625" style="23" customWidth="1"/>
    <col min="72" max="72" width="6.28515625" style="23" customWidth="1"/>
    <col min="73" max="16384" width="9.140625" style="23"/>
  </cols>
  <sheetData>
    <row r="1" spans="1:81" ht="48.75" customHeight="1" x14ac:dyDescent="0.2">
      <c r="BI1" s="441" t="s">
        <v>252</v>
      </c>
      <c r="BJ1" s="441"/>
      <c r="BK1" s="441"/>
      <c r="BL1" s="441"/>
      <c r="BM1" s="441"/>
      <c r="BN1" s="441"/>
      <c r="BO1" s="441"/>
      <c r="BP1" s="441"/>
      <c r="BQ1" s="441"/>
      <c r="BR1" s="441"/>
      <c r="BS1" s="441"/>
      <c r="BT1" s="441"/>
      <c r="BU1" s="231"/>
      <c r="BV1" s="231"/>
      <c r="BW1" s="231"/>
      <c r="BX1" s="231"/>
      <c r="BY1" s="231"/>
      <c r="BZ1" s="231"/>
      <c r="CA1" s="231"/>
      <c r="CB1" s="231"/>
      <c r="CC1" s="231"/>
    </row>
    <row r="3" spans="1:81" s="24" customFormat="1" ht="50.25" customHeight="1" x14ac:dyDescent="0.3">
      <c r="A3" s="460" t="s">
        <v>104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0"/>
      <c r="AF3" s="460"/>
      <c r="AG3" s="460"/>
      <c r="AH3" s="460"/>
      <c r="AI3" s="460"/>
      <c r="AJ3" s="460"/>
      <c r="AK3" s="460"/>
      <c r="AL3" s="460"/>
      <c r="AM3" s="460"/>
      <c r="AN3" s="460"/>
      <c r="AO3" s="460"/>
      <c r="AP3" s="460"/>
      <c r="AQ3" s="460"/>
      <c r="AR3" s="460"/>
      <c r="AS3" s="460"/>
      <c r="AT3" s="460"/>
      <c r="AU3" s="460"/>
      <c r="AV3" s="460"/>
      <c r="AW3" s="460"/>
      <c r="AX3" s="460"/>
      <c r="AY3" s="460"/>
      <c r="AZ3" s="460"/>
      <c r="BA3" s="460"/>
      <c r="BB3" s="460"/>
      <c r="BC3" s="460"/>
      <c r="BD3" s="460"/>
      <c r="BE3" s="460"/>
      <c r="BF3" s="460"/>
      <c r="BG3" s="460"/>
      <c r="BH3" s="460"/>
      <c r="BI3" s="460"/>
      <c r="BJ3" s="460"/>
      <c r="BK3" s="460"/>
      <c r="BL3" s="460"/>
      <c r="BM3" s="460"/>
      <c r="BN3" s="460"/>
      <c r="BO3" s="460"/>
      <c r="BP3" s="460"/>
      <c r="BQ3" s="460"/>
      <c r="BR3" s="460"/>
      <c r="BS3" s="460"/>
      <c r="BT3" s="460"/>
    </row>
    <row r="4" spans="1:81" x14ac:dyDescent="0.2">
      <c r="BI4" s="81"/>
    </row>
    <row r="5" spans="1:81" ht="29.25" customHeight="1" x14ac:dyDescent="0.3">
      <c r="A5" s="356" t="s">
        <v>220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6"/>
      <c r="AE5" s="356"/>
      <c r="AF5" s="356"/>
      <c r="AG5" s="356"/>
      <c r="AH5" s="356"/>
      <c r="AI5" s="356"/>
      <c r="AJ5" s="356"/>
      <c r="AK5" s="356"/>
      <c r="AL5" s="356"/>
      <c r="AM5" s="356"/>
      <c r="AN5" s="356"/>
      <c r="AO5" s="356"/>
      <c r="BA5" s="228"/>
      <c r="BB5" s="228"/>
      <c r="BC5" s="228"/>
      <c r="BD5" s="228"/>
      <c r="BE5" s="228"/>
      <c r="BF5" s="228"/>
      <c r="BG5" s="228"/>
      <c r="BH5" s="228"/>
      <c r="BI5" s="356" t="s">
        <v>219</v>
      </c>
      <c r="BJ5" s="356"/>
      <c r="BK5" s="356"/>
      <c r="BL5" s="356"/>
      <c r="BM5" s="356"/>
      <c r="BN5" s="356"/>
      <c r="BO5" s="356"/>
      <c r="BP5" s="356"/>
      <c r="BQ5" s="356"/>
      <c r="BR5" s="356"/>
      <c r="BS5" s="356"/>
      <c r="BT5" s="356"/>
    </row>
    <row r="6" spans="1:81" ht="33" customHeight="1" x14ac:dyDescent="0.25">
      <c r="A6" s="357" t="s">
        <v>46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BA6" s="229"/>
      <c r="BB6" s="229"/>
      <c r="BC6" s="229"/>
      <c r="BD6" s="229"/>
      <c r="BE6" s="229"/>
      <c r="BF6" s="229"/>
      <c r="BG6" s="229"/>
      <c r="BH6" s="229"/>
      <c r="BI6" s="357" t="s">
        <v>230</v>
      </c>
      <c r="BJ6" s="357"/>
      <c r="BK6" s="357"/>
      <c r="BL6" s="357"/>
      <c r="BM6" s="357"/>
      <c r="BN6" s="357"/>
      <c r="BO6" s="357"/>
      <c r="BP6" s="357"/>
      <c r="BQ6" s="357"/>
      <c r="BR6" s="357"/>
      <c r="BS6" s="357"/>
      <c r="BT6" s="357"/>
    </row>
    <row r="7" spans="1:81" ht="25.5" customHeight="1" x14ac:dyDescent="0.25">
      <c r="A7" s="384" t="s">
        <v>250</v>
      </c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Z7" s="384"/>
      <c r="AA7" s="384"/>
      <c r="AB7" s="384"/>
      <c r="AC7" s="384"/>
      <c r="AD7" s="384"/>
      <c r="AE7" s="384"/>
      <c r="AF7" s="384"/>
      <c r="AG7" s="384"/>
      <c r="AH7" s="384"/>
      <c r="AI7" s="384"/>
      <c r="AJ7" s="384"/>
      <c r="AK7" s="384"/>
      <c r="AL7" s="384"/>
      <c r="AM7" s="384"/>
      <c r="AN7" s="384"/>
      <c r="AO7" s="384"/>
      <c r="BA7" s="229"/>
      <c r="BB7" s="229"/>
      <c r="BC7" s="229"/>
      <c r="BD7" s="229"/>
      <c r="BE7" s="229"/>
      <c r="BF7" s="229"/>
      <c r="BG7" s="229"/>
      <c r="BH7" s="229"/>
      <c r="BI7" s="357" t="s">
        <v>392</v>
      </c>
      <c r="BJ7" s="357"/>
      <c r="BK7" s="357"/>
      <c r="BL7" s="357"/>
      <c r="BM7" s="357"/>
      <c r="BN7" s="357"/>
      <c r="BO7" s="357"/>
      <c r="BP7" s="357"/>
      <c r="BQ7" s="357"/>
      <c r="BR7" s="357"/>
      <c r="BS7" s="357"/>
      <c r="BT7" s="357"/>
    </row>
    <row r="8" spans="1:81" ht="24.75" customHeight="1" x14ac:dyDescent="0.25">
      <c r="A8" s="357" t="s">
        <v>148</v>
      </c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  <c r="AE8" s="357"/>
      <c r="AF8" s="357"/>
      <c r="AG8" s="357"/>
      <c r="AH8" s="357"/>
      <c r="AI8" s="357"/>
      <c r="AJ8" s="357"/>
      <c r="AK8" s="357"/>
      <c r="AL8" s="357"/>
      <c r="AM8" s="357"/>
      <c r="AN8" s="357"/>
      <c r="AO8" s="357"/>
      <c r="BB8" s="230"/>
      <c r="BC8" s="230"/>
      <c r="BD8" s="230"/>
      <c r="BE8" s="230"/>
      <c r="BF8" s="230"/>
      <c r="BG8" s="230"/>
      <c r="BH8" s="230"/>
      <c r="BI8" s="357" t="s">
        <v>251</v>
      </c>
      <c r="BJ8" s="357"/>
      <c r="BK8" s="357"/>
      <c r="BL8" s="357"/>
      <c r="BM8" s="357"/>
      <c r="BN8" s="357"/>
      <c r="BO8" s="357"/>
      <c r="BP8" s="357"/>
      <c r="BQ8" s="357"/>
      <c r="BR8" s="357"/>
      <c r="BS8" s="357"/>
      <c r="BT8" s="357"/>
    </row>
    <row r="9" spans="1:81" ht="18.75" customHeight="1" x14ac:dyDescent="0.25">
      <c r="A9" s="376" t="s">
        <v>105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76"/>
      <c r="Y9" s="376"/>
      <c r="Z9" s="376"/>
      <c r="AA9" s="376"/>
      <c r="AB9" s="376"/>
      <c r="AC9" s="376"/>
      <c r="AD9" s="376"/>
      <c r="AE9" s="376"/>
      <c r="AF9" s="376"/>
      <c r="BC9" s="68"/>
      <c r="BD9" s="68"/>
      <c r="BE9" s="68"/>
      <c r="BF9" s="68"/>
      <c r="BG9" s="68"/>
      <c r="BH9" s="68"/>
      <c r="BI9" s="376" t="s">
        <v>105</v>
      </c>
      <c r="BJ9" s="376"/>
      <c r="BK9" s="376"/>
      <c r="BL9" s="376"/>
      <c r="BM9" s="376"/>
      <c r="BN9" s="376"/>
      <c r="BO9" s="376"/>
      <c r="BP9" s="376"/>
      <c r="BQ9" s="376"/>
      <c r="BR9" s="376"/>
      <c r="BS9" s="376"/>
      <c r="BT9" s="376"/>
    </row>
    <row r="12" spans="1:81" ht="40.5" customHeight="1" x14ac:dyDescent="0.2">
      <c r="A12" s="543" t="s">
        <v>106</v>
      </c>
      <c r="B12" s="543"/>
      <c r="C12" s="543"/>
      <c r="D12" s="543"/>
      <c r="E12" s="543"/>
      <c r="F12" s="543"/>
      <c r="G12" s="543"/>
      <c r="H12" s="543"/>
      <c r="I12" s="543"/>
      <c r="J12" s="543" t="s">
        <v>107</v>
      </c>
      <c r="K12" s="543"/>
      <c r="L12" s="543"/>
      <c r="M12" s="543"/>
      <c r="N12" s="543"/>
      <c r="O12" s="543"/>
      <c r="P12" s="543"/>
      <c r="Q12" s="543"/>
      <c r="R12" s="543"/>
      <c r="S12" s="543"/>
      <c r="T12" s="543"/>
      <c r="U12" s="543"/>
      <c r="V12" s="543"/>
      <c r="W12" s="543"/>
      <c r="X12" s="543"/>
      <c r="Y12" s="543"/>
      <c r="Z12" s="543"/>
      <c r="AA12" s="543"/>
      <c r="AB12" s="543"/>
      <c r="AC12" s="543"/>
      <c r="AD12" s="543"/>
      <c r="AE12" s="543"/>
      <c r="AF12" s="543"/>
      <c r="AG12" s="543"/>
      <c r="AH12" s="543"/>
      <c r="AI12" s="543"/>
      <c r="AJ12" s="543"/>
      <c r="AK12" s="543"/>
      <c r="AL12" s="543"/>
      <c r="AM12" s="543"/>
      <c r="AN12" s="543"/>
      <c r="AO12" s="543"/>
      <c r="AP12" s="543"/>
      <c r="AQ12" s="543"/>
      <c r="AR12" s="543"/>
      <c r="AS12" s="543"/>
      <c r="AT12" s="543"/>
      <c r="AU12" s="543"/>
      <c r="AV12" s="543"/>
      <c r="AW12" s="543"/>
      <c r="AX12" s="543"/>
      <c r="AY12" s="543"/>
      <c r="AZ12" s="543"/>
      <c r="BA12" s="543"/>
      <c r="BB12" s="543"/>
      <c r="BC12" s="543"/>
      <c r="BD12" s="543"/>
      <c r="BE12" s="543"/>
      <c r="BF12" s="543"/>
      <c r="BG12" s="543"/>
      <c r="BH12" s="543"/>
      <c r="BI12" s="543"/>
      <c r="BJ12" s="543" t="s">
        <v>194</v>
      </c>
      <c r="BK12" s="543"/>
      <c r="BL12" s="543"/>
      <c r="BM12" s="543"/>
      <c r="BN12" s="543"/>
      <c r="BO12" s="543"/>
      <c r="BP12" s="543"/>
      <c r="BQ12" s="543"/>
      <c r="BR12" s="543"/>
      <c r="BS12" s="543"/>
      <c r="BT12" s="543"/>
    </row>
    <row r="13" spans="1:81" s="25" customFormat="1" ht="24.95" customHeight="1" x14ac:dyDescent="0.25">
      <c r="A13" s="535" t="s">
        <v>14</v>
      </c>
      <c r="B13" s="535"/>
      <c r="C13" s="535"/>
      <c r="D13" s="535"/>
      <c r="E13" s="535"/>
      <c r="F13" s="535"/>
      <c r="G13" s="535"/>
      <c r="H13" s="535"/>
      <c r="I13" s="535"/>
      <c r="J13" s="539" t="s">
        <v>356</v>
      </c>
      <c r="K13" s="539"/>
      <c r="L13" s="539"/>
      <c r="M13" s="539"/>
      <c r="N13" s="539"/>
      <c r="O13" s="539"/>
      <c r="P13" s="539"/>
      <c r="Q13" s="539"/>
      <c r="R13" s="539"/>
      <c r="S13" s="539"/>
      <c r="T13" s="539"/>
      <c r="U13" s="539"/>
      <c r="V13" s="539"/>
      <c r="W13" s="539"/>
      <c r="X13" s="539"/>
      <c r="Y13" s="539"/>
      <c r="Z13" s="539"/>
      <c r="AA13" s="539"/>
      <c r="AB13" s="539"/>
      <c r="AC13" s="539"/>
      <c r="AD13" s="539"/>
      <c r="AE13" s="539"/>
      <c r="AF13" s="539"/>
      <c r="AG13" s="539"/>
      <c r="AH13" s="539"/>
      <c r="AI13" s="539"/>
      <c r="AJ13" s="539"/>
      <c r="AK13" s="539"/>
      <c r="AL13" s="539"/>
      <c r="AM13" s="539"/>
      <c r="AN13" s="539"/>
      <c r="AO13" s="539"/>
      <c r="AP13" s="539"/>
      <c r="AQ13" s="539"/>
      <c r="AR13" s="539"/>
      <c r="AS13" s="539"/>
      <c r="AT13" s="539"/>
      <c r="AU13" s="539"/>
      <c r="AV13" s="539"/>
      <c r="AW13" s="539"/>
      <c r="AX13" s="539"/>
      <c r="AY13" s="539"/>
      <c r="AZ13" s="539"/>
      <c r="BA13" s="539"/>
      <c r="BB13" s="539"/>
      <c r="BC13" s="539"/>
      <c r="BD13" s="539"/>
      <c r="BE13" s="539"/>
      <c r="BF13" s="539"/>
      <c r="BG13" s="539"/>
      <c r="BH13" s="539"/>
      <c r="BI13" s="539"/>
      <c r="BJ13" s="537">
        <f>'Приложение 1.1'!M17</f>
        <v>37.588000000000001</v>
      </c>
      <c r="BK13" s="542"/>
      <c r="BL13" s="542"/>
      <c r="BM13" s="542"/>
      <c r="BN13" s="542"/>
      <c r="BO13" s="542"/>
      <c r="BP13" s="542"/>
      <c r="BQ13" s="542"/>
      <c r="BR13" s="542"/>
      <c r="BS13" s="542"/>
      <c r="BT13" s="542"/>
      <c r="BV13" s="63"/>
    </row>
    <row r="14" spans="1:81" s="25" customFormat="1" ht="24.95" customHeight="1" x14ac:dyDescent="0.25">
      <c r="A14" s="535" t="s">
        <v>15</v>
      </c>
      <c r="B14" s="535"/>
      <c r="C14" s="535"/>
      <c r="D14" s="535"/>
      <c r="E14" s="535"/>
      <c r="F14" s="535"/>
      <c r="G14" s="535"/>
      <c r="H14" s="535"/>
      <c r="I14" s="535"/>
      <c r="J14" s="536" t="s">
        <v>108</v>
      </c>
      <c r="K14" s="536"/>
      <c r="L14" s="536"/>
      <c r="M14" s="536"/>
      <c r="N14" s="536"/>
      <c r="O14" s="536"/>
      <c r="P14" s="536"/>
      <c r="Q14" s="536"/>
      <c r="R14" s="536"/>
      <c r="S14" s="536"/>
      <c r="T14" s="536"/>
      <c r="U14" s="536"/>
      <c r="V14" s="536"/>
      <c r="W14" s="536"/>
      <c r="X14" s="536"/>
      <c r="Y14" s="536"/>
      <c r="Z14" s="536"/>
      <c r="AA14" s="536"/>
      <c r="AB14" s="536"/>
      <c r="AC14" s="536"/>
      <c r="AD14" s="536"/>
      <c r="AE14" s="536"/>
      <c r="AF14" s="536"/>
      <c r="AG14" s="536"/>
      <c r="AH14" s="536"/>
      <c r="AI14" s="536"/>
      <c r="AJ14" s="536"/>
      <c r="AK14" s="536"/>
      <c r="AL14" s="536"/>
      <c r="AM14" s="536"/>
      <c r="AN14" s="536"/>
      <c r="AO14" s="536"/>
      <c r="AP14" s="536"/>
      <c r="AQ14" s="536"/>
      <c r="AR14" s="536"/>
      <c r="AS14" s="536"/>
      <c r="AT14" s="536"/>
      <c r="AU14" s="536"/>
      <c r="AV14" s="536"/>
      <c r="AW14" s="536"/>
      <c r="AX14" s="536"/>
      <c r="AY14" s="536"/>
      <c r="AZ14" s="536"/>
      <c r="BA14" s="536"/>
      <c r="BB14" s="536"/>
      <c r="BC14" s="536"/>
      <c r="BD14" s="536"/>
      <c r="BE14" s="536"/>
      <c r="BF14" s="536"/>
      <c r="BG14" s="536"/>
      <c r="BH14" s="536"/>
      <c r="BI14" s="536"/>
      <c r="BJ14" s="537">
        <f>BJ15+BJ16+BJ17+BJ20</f>
        <v>14.797000000000001</v>
      </c>
      <c r="BK14" s="537"/>
      <c r="BL14" s="537"/>
      <c r="BM14" s="537"/>
      <c r="BN14" s="537"/>
      <c r="BO14" s="537"/>
      <c r="BP14" s="537"/>
      <c r="BQ14" s="537"/>
      <c r="BR14" s="537"/>
      <c r="BS14" s="537"/>
      <c r="BT14" s="537"/>
      <c r="BU14" s="63"/>
    </row>
    <row r="15" spans="1:81" s="25" customFormat="1" ht="24.95" customHeight="1" x14ac:dyDescent="0.25">
      <c r="A15" s="531" t="s">
        <v>20</v>
      </c>
      <c r="B15" s="531"/>
      <c r="C15" s="531"/>
      <c r="D15" s="531"/>
      <c r="E15" s="531"/>
      <c r="F15" s="531"/>
      <c r="G15" s="531"/>
      <c r="H15" s="531"/>
      <c r="I15" s="531"/>
      <c r="J15" s="532" t="s">
        <v>109</v>
      </c>
      <c r="K15" s="532"/>
      <c r="L15" s="532"/>
      <c r="M15" s="532"/>
      <c r="N15" s="532"/>
      <c r="O15" s="532"/>
      <c r="P15" s="532"/>
      <c r="Q15" s="532"/>
      <c r="R15" s="532"/>
      <c r="S15" s="532"/>
      <c r="T15" s="532"/>
      <c r="U15" s="532"/>
      <c r="V15" s="532"/>
      <c r="W15" s="532"/>
      <c r="X15" s="532"/>
      <c r="Y15" s="532"/>
      <c r="Z15" s="532"/>
      <c r="AA15" s="532"/>
      <c r="AB15" s="532"/>
      <c r="AC15" s="532"/>
      <c r="AD15" s="532"/>
      <c r="AE15" s="532"/>
      <c r="AF15" s="532"/>
      <c r="AG15" s="532"/>
      <c r="AH15" s="532"/>
      <c r="AI15" s="532"/>
      <c r="AJ15" s="532"/>
      <c r="AK15" s="532"/>
      <c r="AL15" s="532"/>
      <c r="AM15" s="532"/>
      <c r="AN15" s="532"/>
      <c r="AO15" s="532"/>
      <c r="AP15" s="532"/>
      <c r="AQ15" s="532"/>
      <c r="AR15" s="532"/>
      <c r="AS15" s="532"/>
      <c r="AT15" s="532"/>
      <c r="AU15" s="532"/>
      <c r="AV15" s="532"/>
      <c r="AW15" s="532"/>
      <c r="AX15" s="532"/>
      <c r="AY15" s="532"/>
      <c r="AZ15" s="532"/>
      <c r="BA15" s="532"/>
      <c r="BB15" s="532"/>
      <c r="BC15" s="532"/>
      <c r="BD15" s="532"/>
      <c r="BE15" s="532"/>
      <c r="BF15" s="532"/>
      <c r="BG15" s="532"/>
      <c r="BH15" s="532"/>
      <c r="BI15" s="532"/>
      <c r="BJ15" s="534">
        <v>14.797000000000001</v>
      </c>
      <c r="BK15" s="534"/>
      <c r="BL15" s="534"/>
      <c r="BM15" s="534"/>
      <c r="BN15" s="534"/>
      <c r="BO15" s="534"/>
      <c r="BP15" s="534"/>
      <c r="BQ15" s="534"/>
      <c r="BR15" s="534"/>
      <c r="BS15" s="534"/>
      <c r="BT15" s="534"/>
      <c r="BU15" s="63"/>
    </row>
    <row r="16" spans="1:81" s="25" customFormat="1" ht="24.95" customHeight="1" x14ac:dyDescent="0.25">
      <c r="A16" s="531" t="s">
        <v>110</v>
      </c>
      <c r="B16" s="531"/>
      <c r="C16" s="531"/>
      <c r="D16" s="531"/>
      <c r="E16" s="531"/>
      <c r="F16" s="531"/>
      <c r="G16" s="531"/>
      <c r="H16" s="531"/>
      <c r="I16" s="531"/>
      <c r="J16" s="532" t="s">
        <v>111</v>
      </c>
      <c r="K16" s="532"/>
      <c r="L16" s="532"/>
      <c r="M16" s="532"/>
      <c r="N16" s="532"/>
      <c r="O16" s="532"/>
      <c r="P16" s="532"/>
      <c r="Q16" s="532"/>
      <c r="R16" s="532"/>
      <c r="S16" s="532"/>
      <c r="T16" s="532"/>
      <c r="U16" s="532"/>
      <c r="V16" s="532"/>
      <c r="W16" s="532"/>
      <c r="X16" s="532"/>
      <c r="Y16" s="532"/>
      <c r="Z16" s="532"/>
      <c r="AA16" s="532"/>
      <c r="AB16" s="532"/>
      <c r="AC16" s="532"/>
      <c r="AD16" s="532"/>
      <c r="AE16" s="532"/>
      <c r="AF16" s="532"/>
      <c r="AG16" s="532"/>
      <c r="AH16" s="532"/>
      <c r="AI16" s="532"/>
      <c r="AJ16" s="532"/>
      <c r="AK16" s="532"/>
      <c r="AL16" s="532"/>
      <c r="AM16" s="532"/>
      <c r="AN16" s="532"/>
      <c r="AO16" s="532"/>
      <c r="AP16" s="532"/>
      <c r="AQ16" s="532"/>
      <c r="AR16" s="532"/>
      <c r="AS16" s="532"/>
      <c r="AT16" s="532"/>
      <c r="AU16" s="532"/>
      <c r="AV16" s="532"/>
      <c r="AW16" s="532"/>
      <c r="AX16" s="532"/>
      <c r="AY16" s="532"/>
      <c r="AZ16" s="532"/>
      <c r="BA16" s="532"/>
      <c r="BB16" s="532"/>
      <c r="BC16" s="532"/>
      <c r="BD16" s="532"/>
      <c r="BE16" s="532"/>
      <c r="BF16" s="532"/>
      <c r="BG16" s="532"/>
      <c r="BH16" s="532"/>
      <c r="BI16" s="532"/>
      <c r="BJ16" s="533"/>
      <c r="BK16" s="533"/>
      <c r="BL16" s="533"/>
      <c r="BM16" s="533"/>
      <c r="BN16" s="533"/>
      <c r="BO16" s="533"/>
      <c r="BP16" s="533"/>
      <c r="BQ16" s="533"/>
      <c r="BR16" s="533"/>
      <c r="BS16" s="533"/>
      <c r="BT16" s="533"/>
      <c r="BU16" s="63"/>
    </row>
    <row r="17" spans="1:74" s="25" customFormat="1" ht="24.95" customHeight="1" x14ac:dyDescent="0.25">
      <c r="A17" s="531" t="s">
        <v>112</v>
      </c>
      <c r="B17" s="531"/>
      <c r="C17" s="531"/>
      <c r="D17" s="531"/>
      <c r="E17" s="531"/>
      <c r="F17" s="531"/>
      <c r="G17" s="531"/>
      <c r="H17" s="531"/>
      <c r="I17" s="531"/>
      <c r="J17" s="541" t="s">
        <v>113</v>
      </c>
      <c r="K17" s="541"/>
      <c r="L17" s="541"/>
      <c r="M17" s="541"/>
      <c r="N17" s="541"/>
      <c r="O17" s="541"/>
      <c r="P17" s="541"/>
      <c r="Q17" s="541"/>
      <c r="R17" s="541"/>
      <c r="S17" s="541"/>
      <c r="T17" s="541"/>
      <c r="U17" s="541"/>
      <c r="V17" s="541"/>
      <c r="W17" s="541"/>
      <c r="X17" s="541"/>
      <c r="Y17" s="541"/>
      <c r="Z17" s="541"/>
      <c r="AA17" s="541"/>
      <c r="AB17" s="541"/>
      <c r="AC17" s="541"/>
      <c r="AD17" s="541"/>
      <c r="AE17" s="541"/>
      <c r="AF17" s="541"/>
      <c r="AG17" s="541"/>
      <c r="AH17" s="541"/>
      <c r="AI17" s="541"/>
      <c r="AJ17" s="541"/>
      <c r="AK17" s="541"/>
      <c r="AL17" s="541"/>
      <c r="AM17" s="541"/>
      <c r="AN17" s="541"/>
      <c r="AO17" s="541"/>
      <c r="AP17" s="541"/>
      <c r="AQ17" s="541"/>
      <c r="AR17" s="541"/>
      <c r="AS17" s="541"/>
      <c r="AT17" s="541"/>
      <c r="AU17" s="541"/>
      <c r="AV17" s="541"/>
      <c r="AW17" s="541"/>
      <c r="AX17" s="541"/>
      <c r="AY17" s="541"/>
      <c r="AZ17" s="541"/>
      <c r="BA17" s="541"/>
      <c r="BB17" s="541"/>
      <c r="BC17" s="541"/>
      <c r="BD17" s="541"/>
      <c r="BE17" s="541"/>
      <c r="BF17" s="541"/>
      <c r="BG17" s="541"/>
      <c r="BH17" s="541"/>
      <c r="BI17" s="541"/>
      <c r="BJ17" s="533"/>
      <c r="BK17" s="533"/>
      <c r="BL17" s="533"/>
      <c r="BM17" s="533"/>
      <c r="BN17" s="533"/>
      <c r="BO17" s="533"/>
      <c r="BP17" s="533"/>
      <c r="BQ17" s="533"/>
      <c r="BR17" s="533"/>
      <c r="BS17" s="533"/>
      <c r="BT17" s="533"/>
    </row>
    <row r="18" spans="1:74" s="25" customFormat="1" ht="24.95" customHeight="1" x14ac:dyDescent="0.25">
      <c r="A18" s="531" t="s">
        <v>114</v>
      </c>
      <c r="B18" s="531"/>
      <c r="C18" s="531"/>
      <c r="D18" s="531"/>
      <c r="E18" s="531"/>
      <c r="F18" s="531"/>
      <c r="G18" s="531"/>
      <c r="H18" s="531"/>
      <c r="I18" s="531"/>
      <c r="J18" s="532" t="s">
        <v>115</v>
      </c>
      <c r="K18" s="532"/>
      <c r="L18" s="532"/>
      <c r="M18" s="532"/>
      <c r="N18" s="532"/>
      <c r="O18" s="532"/>
      <c r="P18" s="532"/>
      <c r="Q18" s="532"/>
      <c r="R18" s="532"/>
      <c r="S18" s="532"/>
      <c r="T18" s="532"/>
      <c r="U18" s="532"/>
      <c r="V18" s="532"/>
      <c r="W18" s="532"/>
      <c r="X18" s="532"/>
      <c r="Y18" s="532"/>
      <c r="Z18" s="532"/>
      <c r="AA18" s="532"/>
      <c r="AB18" s="532"/>
      <c r="AC18" s="532"/>
      <c r="AD18" s="532"/>
      <c r="AE18" s="532"/>
      <c r="AF18" s="532"/>
      <c r="AG18" s="532"/>
      <c r="AH18" s="532"/>
      <c r="AI18" s="532"/>
      <c r="AJ18" s="532"/>
      <c r="AK18" s="532"/>
      <c r="AL18" s="532"/>
      <c r="AM18" s="532"/>
      <c r="AN18" s="532"/>
      <c r="AO18" s="532"/>
      <c r="AP18" s="532"/>
      <c r="AQ18" s="532"/>
      <c r="AR18" s="532"/>
      <c r="AS18" s="532"/>
      <c r="AT18" s="532"/>
      <c r="AU18" s="532"/>
      <c r="AV18" s="532"/>
      <c r="AW18" s="532"/>
      <c r="AX18" s="532"/>
      <c r="AY18" s="532"/>
      <c r="AZ18" s="532"/>
      <c r="BA18" s="532"/>
      <c r="BB18" s="532"/>
      <c r="BC18" s="532"/>
      <c r="BD18" s="532"/>
      <c r="BE18" s="532"/>
      <c r="BF18" s="532"/>
      <c r="BG18" s="532"/>
      <c r="BH18" s="532"/>
      <c r="BI18" s="532"/>
      <c r="BJ18" s="533"/>
      <c r="BK18" s="533"/>
      <c r="BL18" s="533"/>
      <c r="BM18" s="533"/>
      <c r="BN18" s="533"/>
      <c r="BO18" s="533"/>
      <c r="BP18" s="533"/>
      <c r="BQ18" s="533"/>
      <c r="BR18" s="533"/>
      <c r="BS18" s="533"/>
      <c r="BT18" s="533"/>
    </row>
    <row r="19" spans="1:74" s="25" customFormat="1" ht="24.95" customHeight="1" x14ac:dyDescent="0.25">
      <c r="A19" s="531" t="s">
        <v>116</v>
      </c>
      <c r="B19" s="531"/>
      <c r="C19" s="531"/>
      <c r="D19" s="531"/>
      <c r="E19" s="531"/>
      <c r="F19" s="531"/>
      <c r="G19" s="531"/>
      <c r="H19" s="531"/>
      <c r="I19" s="531"/>
      <c r="J19" s="532" t="s">
        <v>117</v>
      </c>
      <c r="K19" s="532"/>
      <c r="L19" s="532"/>
      <c r="M19" s="532"/>
      <c r="N19" s="532"/>
      <c r="O19" s="532"/>
      <c r="P19" s="532"/>
      <c r="Q19" s="532"/>
      <c r="R19" s="532"/>
      <c r="S19" s="532"/>
      <c r="T19" s="532"/>
      <c r="U19" s="532"/>
      <c r="V19" s="532"/>
      <c r="W19" s="532"/>
      <c r="X19" s="532"/>
      <c r="Y19" s="532"/>
      <c r="Z19" s="532"/>
      <c r="AA19" s="532"/>
      <c r="AB19" s="532"/>
      <c r="AC19" s="532"/>
      <c r="AD19" s="532"/>
      <c r="AE19" s="532"/>
      <c r="AF19" s="532"/>
      <c r="AG19" s="532"/>
      <c r="AH19" s="532"/>
      <c r="AI19" s="532"/>
      <c r="AJ19" s="532"/>
      <c r="AK19" s="532"/>
      <c r="AL19" s="532"/>
      <c r="AM19" s="532"/>
      <c r="AN19" s="532"/>
      <c r="AO19" s="532"/>
      <c r="AP19" s="532"/>
      <c r="AQ19" s="532"/>
      <c r="AR19" s="532"/>
      <c r="AS19" s="532"/>
      <c r="AT19" s="532"/>
      <c r="AU19" s="532"/>
      <c r="AV19" s="532"/>
      <c r="AW19" s="532"/>
      <c r="AX19" s="532"/>
      <c r="AY19" s="532"/>
      <c r="AZ19" s="532"/>
      <c r="BA19" s="532"/>
      <c r="BB19" s="532"/>
      <c r="BC19" s="532"/>
      <c r="BD19" s="532"/>
      <c r="BE19" s="532"/>
      <c r="BF19" s="532"/>
      <c r="BG19" s="532"/>
      <c r="BH19" s="532"/>
      <c r="BI19" s="532"/>
      <c r="BJ19" s="533"/>
      <c r="BK19" s="533"/>
      <c r="BL19" s="533"/>
      <c r="BM19" s="533"/>
      <c r="BN19" s="533"/>
      <c r="BO19" s="533"/>
      <c r="BP19" s="533"/>
      <c r="BQ19" s="533"/>
      <c r="BR19" s="533"/>
      <c r="BS19" s="533"/>
      <c r="BT19" s="533"/>
    </row>
    <row r="20" spans="1:74" s="25" customFormat="1" ht="24.95" customHeight="1" x14ac:dyDescent="0.25">
      <c r="A20" s="531" t="s">
        <v>118</v>
      </c>
      <c r="B20" s="531"/>
      <c r="C20" s="531"/>
      <c r="D20" s="531"/>
      <c r="E20" s="531"/>
      <c r="F20" s="531"/>
      <c r="G20" s="531"/>
      <c r="H20" s="531"/>
      <c r="I20" s="531"/>
      <c r="J20" s="532" t="s">
        <v>119</v>
      </c>
      <c r="K20" s="532"/>
      <c r="L20" s="532"/>
      <c r="M20" s="532"/>
      <c r="N20" s="532"/>
      <c r="O20" s="532"/>
      <c r="P20" s="532"/>
      <c r="Q20" s="532"/>
      <c r="R20" s="532"/>
      <c r="S20" s="532"/>
      <c r="T20" s="532"/>
      <c r="U20" s="532"/>
      <c r="V20" s="532"/>
      <c r="W20" s="532"/>
      <c r="X20" s="532"/>
      <c r="Y20" s="532"/>
      <c r="Z20" s="532"/>
      <c r="AA20" s="532"/>
      <c r="AB20" s="532"/>
      <c r="AC20" s="532"/>
      <c r="AD20" s="532"/>
      <c r="AE20" s="532"/>
      <c r="AF20" s="532"/>
      <c r="AG20" s="532"/>
      <c r="AH20" s="532"/>
      <c r="AI20" s="532"/>
      <c r="AJ20" s="532"/>
      <c r="AK20" s="532"/>
      <c r="AL20" s="532"/>
      <c r="AM20" s="532"/>
      <c r="AN20" s="532"/>
      <c r="AO20" s="532"/>
      <c r="AP20" s="532"/>
      <c r="AQ20" s="532"/>
      <c r="AR20" s="532"/>
      <c r="AS20" s="532"/>
      <c r="AT20" s="532"/>
      <c r="AU20" s="532"/>
      <c r="AV20" s="532"/>
      <c r="AW20" s="532"/>
      <c r="AX20" s="532"/>
      <c r="AY20" s="532"/>
      <c r="AZ20" s="532"/>
      <c r="BA20" s="532"/>
      <c r="BB20" s="532"/>
      <c r="BC20" s="532"/>
      <c r="BD20" s="532"/>
      <c r="BE20" s="532"/>
      <c r="BF20" s="532"/>
      <c r="BG20" s="532"/>
      <c r="BH20" s="532"/>
      <c r="BI20" s="532"/>
      <c r="BJ20" s="534"/>
      <c r="BK20" s="534"/>
      <c r="BL20" s="534"/>
      <c r="BM20" s="534"/>
      <c r="BN20" s="534"/>
      <c r="BO20" s="534"/>
      <c r="BP20" s="534"/>
      <c r="BQ20" s="534"/>
      <c r="BR20" s="534"/>
      <c r="BS20" s="534"/>
      <c r="BT20" s="534"/>
    </row>
    <row r="21" spans="1:74" s="25" customFormat="1" ht="24.95" customHeight="1" x14ac:dyDescent="0.25">
      <c r="A21" s="535" t="s">
        <v>16</v>
      </c>
      <c r="B21" s="535"/>
      <c r="C21" s="535"/>
      <c r="D21" s="535"/>
      <c r="E21" s="535"/>
      <c r="F21" s="535"/>
      <c r="G21" s="535"/>
      <c r="H21" s="535"/>
      <c r="I21" s="535"/>
      <c r="J21" s="536" t="s">
        <v>120</v>
      </c>
      <c r="K21" s="536"/>
      <c r="L21" s="536"/>
      <c r="M21" s="536"/>
      <c r="N21" s="536"/>
      <c r="O21" s="536"/>
      <c r="P21" s="536"/>
      <c r="Q21" s="536"/>
      <c r="R21" s="536"/>
      <c r="S21" s="536"/>
      <c r="T21" s="536"/>
      <c r="U21" s="536"/>
      <c r="V21" s="536"/>
      <c r="W21" s="536"/>
      <c r="X21" s="536"/>
      <c r="Y21" s="536"/>
      <c r="Z21" s="536"/>
      <c r="AA21" s="536"/>
      <c r="AB21" s="536"/>
      <c r="AC21" s="536"/>
      <c r="AD21" s="536"/>
      <c r="AE21" s="536"/>
      <c r="AF21" s="536"/>
      <c r="AG21" s="536"/>
      <c r="AH21" s="536"/>
      <c r="AI21" s="536"/>
      <c r="AJ21" s="536"/>
      <c r="AK21" s="536"/>
      <c r="AL21" s="536"/>
      <c r="AM21" s="536"/>
      <c r="AN21" s="536"/>
      <c r="AO21" s="536"/>
      <c r="AP21" s="536"/>
      <c r="AQ21" s="536"/>
      <c r="AR21" s="536"/>
      <c r="AS21" s="536"/>
      <c r="AT21" s="536"/>
      <c r="AU21" s="536"/>
      <c r="AV21" s="536"/>
      <c r="AW21" s="536"/>
      <c r="AX21" s="536"/>
      <c r="AY21" s="536"/>
      <c r="AZ21" s="536"/>
      <c r="BA21" s="536"/>
      <c r="BB21" s="536"/>
      <c r="BC21" s="536"/>
      <c r="BD21" s="536"/>
      <c r="BE21" s="536"/>
      <c r="BF21" s="536"/>
      <c r="BG21" s="536"/>
      <c r="BH21" s="536"/>
      <c r="BI21" s="536"/>
      <c r="BJ21" s="537">
        <f>BJ22+BJ23+BJ24</f>
        <v>1.8160000000000001</v>
      </c>
      <c r="BK21" s="537"/>
      <c r="BL21" s="537"/>
      <c r="BM21" s="537"/>
      <c r="BN21" s="537"/>
      <c r="BO21" s="537"/>
      <c r="BP21" s="537"/>
      <c r="BQ21" s="537"/>
      <c r="BR21" s="537"/>
      <c r="BS21" s="537"/>
      <c r="BT21" s="537"/>
    </row>
    <row r="22" spans="1:74" s="25" customFormat="1" ht="24.95" customHeight="1" x14ac:dyDescent="0.25">
      <c r="A22" s="531" t="s">
        <v>121</v>
      </c>
      <c r="B22" s="531"/>
      <c r="C22" s="531"/>
      <c r="D22" s="531"/>
      <c r="E22" s="531"/>
      <c r="F22" s="531"/>
      <c r="G22" s="531"/>
      <c r="H22" s="531"/>
      <c r="I22" s="531"/>
      <c r="J22" s="532" t="s">
        <v>122</v>
      </c>
      <c r="K22" s="532"/>
      <c r="L22" s="532"/>
      <c r="M22" s="532"/>
      <c r="N22" s="532"/>
      <c r="O22" s="532"/>
      <c r="P22" s="532"/>
      <c r="Q22" s="532"/>
      <c r="R22" s="532"/>
      <c r="S22" s="532"/>
      <c r="T22" s="532"/>
      <c r="U22" s="532"/>
      <c r="V22" s="532"/>
      <c r="W22" s="532"/>
      <c r="X22" s="532"/>
      <c r="Y22" s="532"/>
      <c r="Z22" s="532"/>
      <c r="AA22" s="532"/>
      <c r="AB22" s="532"/>
      <c r="AC22" s="532"/>
      <c r="AD22" s="532"/>
      <c r="AE22" s="532"/>
      <c r="AF22" s="532"/>
      <c r="AG22" s="532"/>
      <c r="AH22" s="532"/>
      <c r="AI22" s="532"/>
      <c r="AJ22" s="532"/>
      <c r="AK22" s="532"/>
      <c r="AL22" s="532"/>
      <c r="AM22" s="532"/>
      <c r="AN22" s="532"/>
      <c r="AO22" s="532"/>
      <c r="AP22" s="532"/>
      <c r="AQ22" s="532"/>
      <c r="AR22" s="532"/>
      <c r="AS22" s="532"/>
      <c r="AT22" s="532"/>
      <c r="AU22" s="532"/>
      <c r="AV22" s="532"/>
      <c r="AW22" s="532"/>
      <c r="AX22" s="532"/>
      <c r="AY22" s="532"/>
      <c r="AZ22" s="532"/>
      <c r="BA22" s="532"/>
      <c r="BB22" s="532"/>
      <c r="BC22" s="532"/>
      <c r="BD22" s="532"/>
      <c r="BE22" s="532"/>
      <c r="BF22" s="532"/>
      <c r="BG22" s="532"/>
      <c r="BH22" s="532"/>
      <c r="BI22" s="532"/>
      <c r="BJ22" s="534">
        <v>1.8160000000000001</v>
      </c>
      <c r="BK22" s="534"/>
      <c r="BL22" s="534"/>
      <c r="BM22" s="534"/>
      <c r="BN22" s="534"/>
      <c r="BO22" s="534"/>
      <c r="BP22" s="534"/>
      <c r="BQ22" s="534"/>
      <c r="BR22" s="534"/>
      <c r="BS22" s="534"/>
      <c r="BT22" s="534"/>
      <c r="BU22" s="63"/>
    </row>
    <row r="23" spans="1:74" s="25" customFormat="1" ht="24.95" customHeight="1" x14ac:dyDescent="0.25">
      <c r="A23" s="531" t="s">
        <v>123</v>
      </c>
      <c r="B23" s="531"/>
      <c r="C23" s="531"/>
      <c r="D23" s="531"/>
      <c r="E23" s="531"/>
      <c r="F23" s="531"/>
      <c r="G23" s="531"/>
      <c r="H23" s="531"/>
      <c r="I23" s="531"/>
      <c r="J23" s="532" t="s">
        <v>124</v>
      </c>
      <c r="K23" s="532"/>
      <c r="L23" s="532"/>
      <c r="M23" s="532"/>
      <c r="N23" s="532"/>
      <c r="O23" s="532"/>
      <c r="P23" s="532"/>
      <c r="Q23" s="532"/>
      <c r="R23" s="532"/>
      <c r="S23" s="532"/>
      <c r="T23" s="532"/>
      <c r="U23" s="532"/>
      <c r="V23" s="532"/>
      <c r="W23" s="532"/>
      <c r="X23" s="532"/>
      <c r="Y23" s="532"/>
      <c r="Z23" s="532"/>
      <c r="AA23" s="532"/>
      <c r="AB23" s="532"/>
      <c r="AC23" s="532"/>
      <c r="AD23" s="532"/>
      <c r="AE23" s="532"/>
      <c r="AF23" s="532"/>
      <c r="AG23" s="532"/>
      <c r="AH23" s="532"/>
      <c r="AI23" s="532"/>
      <c r="AJ23" s="532"/>
      <c r="AK23" s="532"/>
      <c r="AL23" s="532"/>
      <c r="AM23" s="532"/>
      <c r="AN23" s="532"/>
      <c r="AO23" s="532"/>
      <c r="AP23" s="532"/>
      <c r="AQ23" s="532"/>
      <c r="AR23" s="532"/>
      <c r="AS23" s="532"/>
      <c r="AT23" s="532"/>
      <c r="AU23" s="532"/>
      <c r="AV23" s="532"/>
      <c r="AW23" s="532"/>
      <c r="AX23" s="532"/>
      <c r="AY23" s="532"/>
      <c r="AZ23" s="532"/>
      <c r="BA23" s="532"/>
      <c r="BB23" s="532"/>
      <c r="BC23" s="532"/>
      <c r="BD23" s="532"/>
      <c r="BE23" s="532"/>
      <c r="BF23" s="532"/>
      <c r="BG23" s="532"/>
      <c r="BH23" s="532"/>
      <c r="BI23" s="532"/>
      <c r="BJ23" s="534"/>
      <c r="BK23" s="534"/>
      <c r="BL23" s="534"/>
      <c r="BM23" s="534"/>
      <c r="BN23" s="534"/>
      <c r="BO23" s="534"/>
      <c r="BP23" s="534"/>
      <c r="BQ23" s="534"/>
      <c r="BR23" s="534"/>
      <c r="BS23" s="534"/>
      <c r="BT23" s="534"/>
    </row>
    <row r="24" spans="1:74" s="25" customFormat="1" ht="24.95" customHeight="1" x14ac:dyDescent="0.25">
      <c r="A24" s="531" t="s">
        <v>125</v>
      </c>
      <c r="B24" s="531"/>
      <c r="C24" s="531"/>
      <c r="D24" s="531"/>
      <c r="E24" s="531"/>
      <c r="F24" s="531"/>
      <c r="G24" s="531"/>
      <c r="H24" s="531"/>
      <c r="I24" s="531"/>
      <c r="J24" s="532" t="s">
        <v>126</v>
      </c>
      <c r="K24" s="532"/>
      <c r="L24" s="532"/>
      <c r="M24" s="532"/>
      <c r="N24" s="532"/>
      <c r="O24" s="532"/>
      <c r="P24" s="532"/>
      <c r="Q24" s="532"/>
      <c r="R24" s="532"/>
      <c r="S24" s="532"/>
      <c r="T24" s="532"/>
      <c r="U24" s="532"/>
      <c r="V24" s="532"/>
      <c r="W24" s="532"/>
      <c r="X24" s="532"/>
      <c r="Y24" s="532"/>
      <c r="Z24" s="532"/>
      <c r="AA24" s="532"/>
      <c r="AB24" s="532"/>
      <c r="AC24" s="532"/>
      <c r="AD24" s="532"/>
      <c r="AE24" s="532"/>
      <c r="AF24" s="532"/>
      <c r="AG24" s="532"/>
      <c r="AH24" s="532"/>
      <c r="AI24" s="532"/>
      <c r="AJ24" s="532"/>
      <c r="AK24" s="532"/>
      <c r="AL24" s="532"/>
      <c r="AM24" s="532"/>
      <c r="AN24" s="532"/>
      <c r="AO24" s="532"/>
      <c r="AP24" s="532"/>
      <c r="AQ24" s="532"/>
      <c r="AR24" s="532"/>
      <c r="AS24" s="532"/>
      <c r="AT24" s="532"/>
      <c r="AU24" s="532"/>
      <c r="AV24" s="532"/>
      <c r="AW24" s="532"/>
      <c r="AX24" s="532"/>
      <c r="AY24" s="532"/>
      <c r="AZ24" s="532"/>
      <c r="BA24" s="532"/>
      <c r="BB24" s="532"/>
      <c r="BC24" s="532"/>
      <c r="BD24" s="532"/>
      <c r="BE24" s="532"/>
      <c r="BF24" s="532"/>
      <c r="BG24" s="532"/>
      <c r="BH24" s="532"/>
      <c r="BI24" s="532"/>
      <c r="BJ24" s="534"/>
      <c r="BK24" s="534"/>
      <c r="BL24" s="534"/>
      <c r="BM24" s="534"/>
      <c r="BN24" s="534"/>
      <c r="BO24" s="534"/>
      <c r="BP24" s="534"/>
      <c r="BQ24" s="534"/>
      <c r="BR24" s="534"/>
      <c r="BS24" s="534"/>
      <c r="BT24" s="534"/>
    </row>
    <row r="25" spans="1:74" s="25" customFormat="1" ht="24.95" customHeight="1" x14ac:dyDescent="0.25">
      <c r="A25" s="538" t="s">
        <v>17</v>
      </c>
      <c r="B25" s="538"/>
      <c r="C25" s="538"/>
      <c r="D25" s="538"/>
      <c r="E25" s="538"/>
      <c r="F25" s="538"/>
      <c r="G25" s="538"/>
      <c r="H25" s="538"/>
      <c r="I25" s="538"/>
      <c r="J25" s="539" t="s">
        <v>127</v>
      </c>
      <c r="K25" s="539"/>
      <c r="L25" s="539"/>
      <c r="M25" s="539"/>
      <c r="N25" s="539"/>
      <c r="O25" s="539"/>
      <c r="P25" s="539"/>
      <c r="Q25" s="539"/>
      <c r="R25" s="539"/>
      <c r="S25" s="539"/>
      <c r="T25" s="539"/>
      <c r="U25" s="539"/>
      <c r="V25" s="539"/>
      <c r="W25" s="539"/>
      <c r="X25" s="539"/>
      <c r="Y25" s="539"/>
      <c r="Z25" s="539"/>
      <c r="AA25" s="539"/>
      <c r="AB25" s="539"/>
      <c r="AC25" s="539"/>
      <c r="AD25" s="539"/>
      <c r="AE25" s="539"/>
      <c r="AF25" s="539"/>
      <c r="AG25" s="539"/>
      <c r="AH25" s="539"/>
      <c r="AI25" s="539"/>
      <c r="AJ25" s="539"/>
      <c r="AK25" s="539"/>
      <c r="AL25" s="539"/>
      <c r="AM25" s="539"/>
      <c r="AN25" s="539"/>
      <c r="AO25" s="539"/>
      <c r="AP25" s="539"/>
      <c r="AQ25" s="539"/>
      <c r="AR25" s="539"/>
      <c r="AS25" s="539"/>
      <c r="AT25" s="539"/>
      <c r="AU25" s="539"/>
      <c r="AV25" s="539"/>
      <c r="AW25" s="539"/>
      <c r="AX25" s="539"/>
      <c r="AY25" s="539"/>
      <c r="AZ25" s="539"/>
      <c r="BA25" s="539"/>
      <c r="BB25" s="539"/>
      <c r="BC25" s="539"/>
      <c r="BD25" s="539"/>
      <c r="BE25" s="539"/>
      <c r="BF25" s="539"/>
      <c r="BG25" s="539"/>
      <c r="BH25" s="539"/>
      <c r="BI25" s="539"/>
      <c r="BJ25" s="540">
        <f>BJ13-BJ13/1.18</f>
        <v>5.7337627118644043</v>
      </c>
      <c r="BK25" s="540"/>
      <c r="BL25" s="540"/>
      <c r="BM25" s="540"/>
      <c r="BN25" s="540"/>
      <c r="BO25" s="540"/>
      <c r="BP25" s="540"/>
      <c r="BQ25" s="540"/>
      <c r="BR25" s="540"/>
      <c r="BS25" s="540"/>
      <c r="BT25" s="540"/>
    </row>
    <row r="26" spans="1:74" s="25" customFormat="1" ht="24.95" customHeight="1" x14ac:dyDescent="0.25">
      <c r="A26" s="531" t="s">
        <v>18</v>
      </c>
      <c r="B26" s="531"/>
      <c r="C26" s="531"/>
      <c r="D26" s="531"/>
      <c r="E26" s="531"/>
      <c r="F26" s="531"/>
      <c r="G26" s="531"/>
      <c r="H26" s="531"/>
      <c r="I26" s="531"/>
      <c r="J26" s="532" t="s">
        <v>128</v>
      </c>
      <c r="K26" s="532"/>
      <c r="L26" s="532"/>
      <c r="M26" s="532"/>
      <c r="N26" s="532"/>
      <c r="O26" s="532"/>
      <c r="P26" s="532"/>
      <c r="Q26" s="532"/>
      <c r="R26" s="532"/>
      <c r="S26" s="532"/>
      <c r="T26" s="532"/>
      <c r="U26" s="532"/>
      <c r="V26" s="532"/>
      <c r="W26" s="532"/>
      <c r="X26" s="532"/>
      <c r="Y26" s="532"/>
      <c r="Z26" s="532"/>
      <c r="AA26" s="532"/>
      <c r="AB26" s="532"/>
      <c r="AC26" s="532"/>
      <c r="AD26" s="532"/>
      <c r="AE26" s="532"/>
      <c r="AF26" s="532"/>
      <c r="AG26" s="532"/>
      <c r="AH26" s="532"/>
      <c r="AI26" s="532"/>
      <c r="AJ26" s="532"/>
      <c r="AK26" s="532"/>
      <c r="AL26" s="532"/>
      <c r="AM26" s="532"/>
      <c r="AN26" s="532"/>
      <c r="AO26" s="532"/>
      <c r="AP26" s="532"/>
      <c r="AQ26" s="532"/>
      <c r="AR26" s="532"/>
      <c r="AS26" s="532"/>
      <c r="AT26" s="532"/>
      <c r="AU26" s="532"/>
      <c r="AV26" s="532"/>
      <c r="AW26" s="532"/>
      <c r="AX26" s="532"/>
      <c r="AY26" s="532"/>
      <c r="AZ26" s="532"/>
      <c r="BA26" s="532"/>
      <c r="BB26" s="532"/>
      <c r="BC26" s="532"/>
      <c r="BD26" s="532"/>
      <c r="BE26" s="532"/>
      <c r="BF26" s="532"/>
      <c r="BG26" s="532"/>
      <c r="BH26" s="532"/>
      <c r="BI26" s="532"/>
      <c r="BJ26" s="534">
        <f>BJ13-BJ14-BJ21-BJ25</f>
        <v>15.241237288135597</v>
      </c>
      <c r="BK26" s="533"/>
      <c r="BL26" s="533"/>
      <c r="BM26" s="533"/>
      <c r="BN26" s="533"/>
      <c r="BO26" s="533"/>
      <c r="BP26" s="533"/>
      <c r="BQ26" s="533"/>
      <c r="BR26" s="533"/>
      <c r="BS26" s="533"/>
      <c r="BT26" s="533"/>
      <c r="BU26" s="63"/>
      <c r="BV26" s="63"/>
    </row>
    <row r="27" spans="1:74" s="25" customFormat="1" ht="18" customHeight="1" x14ac:dyDescent="0.25">
      <c r="A27" s="531" t="s">
        <v>129</v>
      </c>
      <c r="B27" s="531"/>
      <c r="C27" s="531"/>
      <c r="D27" s="531"/>
      <c r="E27" s="531"/>
      <c r="F27" s="531"/>
      <c r="G27" s="531"/>
      <c r="H27" s="531"/>
      <c r="I27" s="531"/>
      <c r="J27" s="532" t="s">
        <v>130</v>
      </c>
      <c r="K27" s="532"/>
      <c r="L27" s="532"/>
      <c r="M27" s="532"/>
      <c r="N27" s="532"/>
      <c r="O27" s="532"/>
      <c r="P27" s="532"/>
      <c r="Q27" s="532"/>
      <c r="R27" s="532"/>
      <c r="S27" s="532"/>
      <c r="T27" s="532"/>
      <c r="U27" s="532"/>
      <c r="V27" s="532"/>
      <c r="W27" s="532"/>
      <c r="X27" s="532"/>
      <c r="Y27" s="532"/>
      <c r="Z27" s="532"/>
      <c r="AA27" s="532"/>
      <c r="AB27" s="532"/>
      <c r="AC27" s="532"/>
      <c r="AD27" s="532"/>
      <c r="AE27" s="532"/>
      <c r="AF27" s="532"/>
      <c r="AG27" s="532"/>
      <c r="AH27" s="532"/>
      <c r="AI27" s="532"/>
      <c r="AJ27" s="532"/>
      <c r="AK27" s="532"/>
      <c r="AL27" s="532"/>
      <c r="AM27" s="532"/>
      <c r="AN27" s="532"/>
      <c r="AO27" s="532"/>
      <c r="AP27" s="532"/>
      <c r="AQ27" s="532"/>
      <c r="AR27" s="532"/>
      <c r="AS27" s="532"/>
      <c r="AT27" s="532"/>
      <c r="AU27" s="532"/>
      <c r="AV27" s="532"/>
      <c r="AW27" s="532"/>
      <c r="AX27" s="532"/>
      <c r="AY27" s="532"/>
      <c r="AZ27" s="532"/>
      <c r="BA27" s="532"/>
      <c r="BB27" s="532"/>
      <c r="BC27" s="532"/>
      <c r="BD27" s="532"/>
      <c r="BE27" s="532"/>
      <c r="BF27" s="532"/>
      <c r="BG27" s="532"/>
      <c r="BH27" s="532"/>
      <c r="BI27" s="532"/>
      <c r="BJ27" s="533"/>
      <c r="BK27" s="533"/>
      <c r="BL27" s="533"/>
      <c r="BM27" s="533"/>
      <c r="BN27" s="533"/>
      <c r="BO27" s="533"/>
      <c r="BP27" s="533"/>
      <c r="BQ27" s="533"/>
      <c r="BR27" s="533"/>
      <c r="BS27" s="533"/>
      <c r="BT27" s="533"/>
      <c r="BV27" s="63"/>
    </row>
    <row r="28" spans="1:74" s="25" customFormat="1" ht="19.5" customHeight="1" x14ac:dyDescent="0.25">
      <c r="A28" s="531" t="s">
        <v>249</v>
      </c>
      <c r="B28" s="531"/>
      <c r="C28" s="531"/>
      <c r="D28" s="531"/>
      <c r="E28" s="531"/>
      <c r="F28" s="531"/>
      <c r="G28" s="531"/>
      <c r="H28" s="531"/>
      <c r="I28" s="531"/>
      <c r="J28" s="532" t="s">
        <v>195</v>
      </c>
      <c r="K28" s="532"/>
      <c r="L28" s="532"/>
      <c r="M28" s="532"/>
      <c r="N28" s="532"/>
      <c r="O28" s="532"/>
      <c r="P28" s="532"/>
      <c r="Q28" s="532"/>
      <c r="R28" s="532"/>
      <c r="S28" s="532"/>
      <c r="T28" s="532"/>
      <c r="U28" s="532"/>
      <c r="V28" s="532"/>
      <c r="W28" s="532"/>
      <c r="X28" s="532"/>
      <c r="Y28" s="532"/>
      <c r="Z28" s="532"/>
      <c r="AA28" s="532"/>
      <c r="AB28" s="532"/>
      <c r="AC28" s="532"/>
      <c r="AD28" s="532"/>
      <c r="AE28" s="532"/>
      <c r="AF28" s="532"/>
      <c r="AG28" s="532"/>
      <c r="AH28" s="532"/>
      <c r="AI28" s="532"/>
      <c r="AJ28" s="532"/>
      <c r="AK28" s="532"/>
      <c r="AL28" s="532"/>
      <c r="AM28" s="532"/>
      <c r="AN28" s="532"/>
      <c r="AO28" s="532"/>
      <c r="AP28" s="532"/>
      <c r="AQ28" s="532"/>
      <c r="AR28" s="532"/>
      <c r="AS28" s="532"/>
      <c r="AT28" s="532"/>
      <c r="AU28" s="532"/>
      <c r="AV28" s="532"/>
      <c r="AW28" s="532"/>
      <c r="AX28" s="532"/>
      <c r="AY28" s="532"/>
      <c r="AZ28" s="532"/>
      <c r="BA28" s="532"/>
      <c r="BB28" s="532"/>
      <c r="BC28" s="532"/>
      <c r="BD28" s="532"/>
      <c r="BE28" s="532"/>
      <c r="BF28" s="532"/>
      <c r="BG28" s="532"/>
      <c r="BH28" s="532"/>
      <c r="BI28" s="532"/>
      <c r="BJ28" s="533">
        <f>3.263+6.478</f>
        <v>9.7409999999999997</v>
      </c>
      <c r="BK28" s="533"/>
      <c r="BL28" s="533"/>
      <c r="BM28" s="533"/>
      <c r="BN28" s="533"/>
      <c r="BO28" s="533"/>
      <c r="BP28" s="533"/>
      <c r="BQ28" s="533"/>
      <c r="BR28" s="533"/>
      <c r="BS28" s="533"/>
      <c r="BT28" s="533"/>
      <c r="BU28" s="63"/>
    </row>
    <row r="29" spans="1:74" s="25" customFormat="1" ht="24.95" customHeight="1" x14ac:dyDescent="0.25">
      <c r="A29" s="531" t="s">
        <v>19</v>
      </c>
      <c r="B29" s="531"/>
      <c r="C29" s="531"/>
      <c r="D29" s="531"/>
      <c r="E29" s="531"/>
      <c r="F29" s="531"/>
      <c r="G29" s="531"/>
      <c r="H29" s="531"/>
      <c r="I29" s="531"/>
      <c r="J29" s="532" t="s">
        <v>131</v>
      </c>
      <c r="K29" s="532"/>
      <c r="L29" s="532"/>
      <c r="M29" s="532"/>
      <c r="N29" s="532"/>
      <c r="O29" s="532"/>
      <c r="P29" s="532"/>
      <c r="Q29" s="532"/>
      <c r="R29" s="532"/>
      <c r="S29" s="532"/>
      <c r="T29" s="532"/>
      <c r="U29" s="532"/>
      <c r="V29" s="532"/>
      <c r="W29" s="532"/>
      <c r="X29" s="532"/>
      <c r="Y29" s="532"/>
      <c r="Z29" s="532"/>
      <c r="AA29" s="532"/>
      <c r="AB29" s="532"/>
      <c r="AC29" s="532"/>
      <c r="AD29" s="532"/>
      <c r="AE29" s="532"/>
      <c r="AF29" s="532"/>
      <c r="AG29" s="532"/>
      <c r="AH29" s="532"/>
      <c r="AI29" s="532"/>
      <c r="AJ29" s="532"/>
      <c r="AK29" s="532"/>
      <c r="AL29" s="532"/>
      <c r="AM29" s="532"/>
      <c r="AN29" s="532"/>
      <c r="AO29" s="532"/>
      <c r="AP29" s="532"/>
      <c r="AQ29" s="532"/>
      <c r="AR29" s="532"/>
      <c r="AS29" s="532"/>
      <c r="AT29" s="532"/>
      <c r="AU29" s="532"/>
      <c r="AV29" s="532"/>
      <c r="AW29" s="532"/>
      <c r="AX29" s="532"/>
      <c r="AY29" s="532"/>
      <c r="AZ29" s="532"/>
      <c r="BA29" s="532"/>
      <c r="BB29" s="532"/>
      <c r="BC29" s="532"/>
      <c r="BD29" s="532"/>
      <c r="BE29" s="532"/>
      <c r="BF29" s="532"/>
      <c r="BG29" s="532"/>
      <c r="BH29" s="532"/>
      <c r="BI29" s="532"/>
      <c r="BJ29" s="534"/>
      <c r="BK29" s="533"/>
      <c r="BL29" s="533"/>
      <c r="BM29" s="533"/>
      <c r="BN29" s="533"/>
      <c r="BO29" s="533"/>
      <c r="BP29" s="533"/>
      <c r="BQ29" s="533"/>
      <c r="BR29" s="533"/>
      <c r="BS29" s="533"/>
      <c r="BT29" s="533"/>
    </row>
    <row r="30" spans="1:74" s="25" customFormat="1" ht="24.95" customHeight="1" x14ac:dyDescent="0.25">
      <c r="A30" s="531" t="s">
        <v>94</v>
      </c>
      <c r="B30" s="531"/>
      <c r="C30" s="531"/>
      <c r="D30" s="531"/>
      <c r="E30" s="531"/>
      <c r="F30" s="531"/>
      <c r="G30" s="531"/>
      <c r="H30" s="531"/>
      <c r="I30" s="531"/>
      <c r="J30" s="532" t="s">
        <v>132</v>
      </c>
      <c r="K30" s="532"/>
      <c r="L30" s="532"/>
      <c r="M30" s="532"/>
      <c r="N30" s="532"/>
      <c r="O30" s="532"/>
      <c r="P30" s="532"/>
      <c r="Q30" s="532"/>
      <c r="R30" s="532"/>
      <c r="S30" s="532"/>
      <c r="T30" s="532"/>
      <c r="U30" s="532"/>
      <c r="V30" s="532"/>
      <c r="W30" s="532"/>
      <c r="X30" s="532"/>
      <c r="Y30" s="532"/>
      <c r="Z30" s="532"/>
      <c r="AA30" s="532"/>
      <c r="AB30" s="532"/>
      <c r="AC30" s="532"/>
      <c r="AD30" s="532"/>
      <c r="AE30" s="532"/>
      <c r="AF30" s="532"/>
      <c r="AG30" s="532"/>
      <c r="AH30" s="532"/>
      <c r="AI30" s="532"/>
      <c r="AJ30" s="532"/>
      <c r="AK30" s="532"/>
      <c r="AL30" s="532"/>
      <c r="AM30" s="532"/>
      <c r="AN30" s="532"/>
      <c r="AO30" s="532"/>
      <c r="AP30" s="532"/>
      <c r="AQ30" s="532"/>
      <c r="AR30" s="532"/>
      <c r="AS30" s="532"/>
      <c r="AT30" s="532"/>
      <c r="AU30" s="532"/>
      <c r="AV30" s="532"/>
      <c r="AW30" s="532"/>
      <c r="AX30" s="532"/>
      <c r="AY30" s="532"/>
      <c r="AZ30" s="532"/>
      <c r="BA30" s="532"/>
      <c r="BB30" s="532"/>
      <c r="BC30" s="532"/>
      <c r="BD30" s="532"/>
      <c r="BE30" s="532"/>
      <c r="BF30" s="532"/>
      <c r="BG30" s="532"/>
      <c r="BH30" s="532"/>
      <c r="BI30" s="532"/>
      <c r="BJ30" s="533"/>
      <c r="BK30" s="533"/>
      <c r="BL30" s="533"/>
      <c r="BM30" s="533"/>
      <c r="BN30" s="533"/>
      <c r="BO30" s="533"/>
      <c r="BP30" s="533"/>
      <c r="BQ30" s="533"/>
      <c r="BR30" s="533"/>
      <c r="BS30" s="533"/>
      <c r="BT30" s="533"/>
    </row>
    <row r="31" spans="1:74" s="25" customFormat="1" ht="24.95" customHeight="1" x14ac:dyDescent="0.25">
      <c r="A31" s="531" t="s">
        <v>21</v>
      </c>
      <c r="B31" s="531"/>
      <c r="C31" s="531"/>
      <c r="D31" s="531"/>
      <c r="E31" s="531"/>
      <c r="F31" s="531"/>
      <c r="G31" s="531"/>
      <c r="H31" s="531"/>
      <c r="I31" s="531"/>
      <c r="J31" s="532" t="s">
        <v>133</v>
      </c>
      <c r="K31" s="532"/>
      <c r="L31" s="532"/>
      <c r="M31" s="532"/>
      <c r="N31" s="532"/>
      <c r="O31" s="532"/>
      <c r="P31" s="532"/>
      <c r="Q31" s="532"/>
      <c r="R31" s="532"/>
      <c r="S31" s="532"/>
      <c r="T31" s="532"/>
      <c r="U31" s="532"/>
      <c r="V31" s="532"/>
      <c r="W31" s="532"/>
      <c r="X31" s="532"/>
      <c r="Y31" s="532"/>
      <c r="Z31" s="532"/>
      <c r="AA31" s="532"/>
      <c r="AB31" s="532"/>
      <c r="AC31" s="532"/>
      <c r="AD31" s="532"/>
      <c r="AE31" s="532"/>
      <c r="AF31" s="532"/>
      <c r="AG31" s="532"/>
      <c r="AH31" s="532"/>
      <c r="AI31" s="532"/>
      <c r="AJ31" s="532"/>
      <c r="AK31" s="532"/>
      <c r="AL31" s="532"/>
      <c r="AM31" s="532"/>
      <c r="AN31" s="532"/>
      <c r="AO31" s="532"/>
      <c r="AP31" s="532"/>
      <c r="AQ31" s="532"/>
      <c r="AR31" s="532"/>
      <c r="AS31" s="532"/>
      <c r="AT31" s="532"/>
      <c r="AU31" s="532"/>
      <c r="AV31" s="532"/>
      <c r="AW31" s="532"/>
      <c r="AX31" s="532"/>
      <c r="AY31" s="532"/>
      <c r="AZ31" s="532"/>
      <c r="BA31" s="532"/>
      <c r="BB31" s="532"/>
      <c r="BC31" s="532"/>
      <c r="BD31" s="532"/>
      <c r="BE31" s="532"/>
      <c r="BF31" s="532"/>
      <c r="BG31" s="532"/>
      <c r="BH31" s="532"/>
      <c r="BI31" s="532"/>
      <c r="BJ31" s="533"/>
      <c r="BK31" s="533"/>
      <c r="BL31" s="533"/>
      <c r="BM31" s="533"/>
      <c r="BN31" s="533"/>
      <c r="BO31" s="533"/>
      <c r="BP31" s="533"/>
      <c r="BQ31" s="533"/>
      <c r="BR31" s="533"/>
      <c r="BS31" s="533"/>
      <c r="BT31" s="533"/>
    </row>
    <row r="32" spans="1:74" s="25" customFormat="1" ht="24.95" customHeight="1" x14ac:dyDescent="0.25">
      <c r="A32" s="531" t="s">
        <v>22</v>
      </c>
      <c r="B32" s="531"/>
      <c r="C32" s="531"/>
      <c r="D32" s="531"/>
      <c r="E32" s="531"/>
      <c r="F32" s="531"/>
      <c r="G32" s="531"/>
      <c r="H32" s="531"/>
      <c r="I32" s="531"/>
      <c r="J32" s="532" t="s">
        <v>134</v>
      </c>
      <c r="K32" s="532"/>
      <c r="L32" s="532"/>
      <c r="M32" s="532"/>
      <c r="N32" s="532"/>
      <c r="O32" s="532"/>
      <c r="P32" s="532"/>
      <c r="Q32" s="532"/>
      <c r="R32" s="532"/>
      <c r="S32" s="532"/>
      <c r="T32" s="532"/>
      <c r="U32" s="532"/>
      <c r="V32" s="532"/>
      <c r="W32" s="532"/>
      <c r="X32" s="532"/>
      <c r="Y32" s="532"/>
      <c r="Z32" s="532"/>
      <c r="AA32" s="532"/>
      <c r="AB32" s="532"/>
      <c r="AC32" s="532"/>
      <c r="AD32" s="532"/>
      <c r="AE32" s="532"/>
      <c r="AF32" s="532"/>
      <c r="AG32" s="532"/>
      <c r="AH32" s="532"/>
      <c r="AI32" s="532"/>
      <c r="AJ32" s="532"/>
      <c r="AK32" s="532"/>
      <c r="AL32" s="532"/>
      <c r="AM32" s="532"/>
      <c r="AN32" s="532"/>
      <c r="AO32" s="532"/>
      <c r="AP32" s="532"/>
      <c r="AQ32" s="532"/>
      <c r="AR32" s="532"/>
      <c r="AS32" s="532"/>
      <c r="AT32" s="532"/>
      <c r="AU32" s="532"/>
      <c r="AV32" s="532"/>
      <c r="AW32" s="532"/>
      <c r="AX32" s="532"/>
      <c r="AY32" s="532"/>
      <c r="AZ32" s="532"/>
      <c r="BA32" s="532"/>
      <c r="BB32" s="532"/>
      <c r="BC32" s="532"/>
      <c r="BD32" s="532"/>
      <c r="BE32" s="532"/>
      <c r="BF32" s="532"/>
      <c r="BG32" s="532"/>
      <c r="BH32" s="532"/>
      <c r="BI32" s="532"/>
      <c r="BJ32" s="533"/>
      <c r="BK32" s="533"/>
      <c r="BL32" s="533"/>
      <c r="BM32" s="533"/>
      <c r="BN32" s="533"/>
      <c r="BO32" s="533"/>
      <c r="BP32" s="533"/>
      <c r="BQ32" s="533"/>
      <c r="BR32" s="533"/>
      <c r="BS32" s="533"/>
      <c r="BT32" s="533"/>
    </row>
    <row r="33" spans="1:73" s="25" customFormat="1" ht="24.95" customHeight="1" x14ac:dyDescent="0.25">
      <c r="A33" s="531" t="s">
        <v>38</v>
      </c>
      <c r="B33" s="531"/>
      <c r="C33" s="531"/>
      <c r="D33" s="531"/>
      <c r="E33" s="531"/>
      <c r="F33" s="531"/>
      <c r="G33" s="531"/>
      <c r="H33" s="531"/>
      <c r="I33" s="531"/>
      <c r="J33" s="532" t="s">
        <v>135</v>
      </c>
      <c r="K33" s="532"/>
      <c r="L33" s="532"/>
      <c r="M33" s="532"/>
      <c r="N33" s="532"/>
      <c r="O33" s="532"/>
      <c r="P33" s="532"/>
      <c r="Q33" s="532"/>
      <c r="R33" s="532"/>
      <c r="S33" s="532"/>
      <c r="T33" s="532"/>
      <c r="U33" s="532"/>
      <c r="V33" s="532"/>
      <c r="W33" s="532"/>
      <c r="X33" s="532"/>
      <c r="Y33" s="532"/>
      <c r="Z33" s="532"/>
      <c r="AA33" s="532"/>
      <c r="AB33" s="532"/>
      <c r="AC33" s="532"/>
      <c r="AD33" s="532"/>
      <c r="AE33" s="532"/>
      <c r="AF33" s="532"/>
      <c r="AG33" s="532"/>
      <c r="AH33" s="532"/>
      <c r="AI33" s="532"/>
      <c r="AJ33" s="532"/>
      <c r="AK33" s="532"/>
      <c r="AL33" s="532"/>
      <c r="AM33" s="532"/>
      <c r="AN33" s="532"/>
      <c r="AO33" s="532"/>
      <c r="AP33" s="532"/>
      <c r="AQ33" s="532"/>
      <c r="AR33" s="532"/>
      <c r="AS33" s="532"/>
      <c r="AT33" s="532"/>
      <c r="AU33" s="532"/>
      <c r="AV33" s="532"/>
      <c r="AW33" s="532"/>
      <c r="AX33" s="532"/>
      <c r="AY33" s="532"/>
      <c r="AZ33" s="532"/>
      <c r="BA33" s="532"/>
      <c r="BB33" s="532"/>
      <c r="BC33" s="532"/>
      <c r="BD33" s="532"/>
      <c r="BE33" s="532"/>
      <c r="BF33" s="532"/>
      <c r="BG33" s="532"/>
      <c r="BH33" s="532"/>
      <c r="BI33" s="532"/>
      <c r="BJ33" s="533"/>
      <c r="BK33" s="533"/>
      <c r="BL33" s="533"/>
      <c r="BM33" s="533"/>
      <c r="BN33" s="533"/>
      <c r="BO33" s="533"/>
      <c r="BP33" s="533"/>
      <c r="BQ33" s="533"/>
      <c r="BR33" s="533"/>
      <c r="BS33" s="533"/>
      <c r="BT33" s="533"/>
    </row>
    <row r="34" spans="1:73" s="25" customFormat="1" ht="24.95" customHeight="1" x14ac:dyDescent="0.25">
      <c r="A34" s="531" t="s">
        <v>39</v>
      </c>
      <c r="B34" s="531"/>
      <c r="C34" s="531"/>
      <c r="D34" s="531"/>
      <c r="E34" s="531"/>
      <c r="F34" s="531"/>
      <c r="G34" s="531"/>
      <c r="H34" s="531"/>
      <c r="I34" s="531"/>
      <c r="J34" s="532" t="s">
        <v>136</v>
      </c>
      <c r="K34" s="532"/>
      <c r="L34" s="532"/>
      <c r="M34" s="532"/>
      <c r="N34" s="532"/>
      <c r="O34" s="532"/>
      <c r="P34" s="532"/>
      <c r="Q34" s="532"/>
      <c r="R34" s="532"/>
      <c r="S34" s="532"/>
      <c r="T34" s="532"/>
      <c r="U34" s="532"/>
      <c r="V34" s="532"/>
      <c r="W34" s="532"/>
      <c r="X34" s="532"/>
      <c r="Y34" s="532"/>
      <c r="Z34" s="532"/>
      <c r="AA34" s="532"/>
      <c r="AB34" s="532"/>
      <c r="AC34" s="532"/>
      <c r="AD34" s="532"/>
      <c r="AE34" s="532"/>
      <c r="AF34" s="532"/>
      <c r="AG34" s="532"/>
      <c r="AH34" s="532"/>
      <c r="AI34" s="532"/>
      <c r="AJ34" s="532"/>
      <c r="AK34" s="532"/>
      <c r="AL34" s="532"/>
      <c r="AM34" s="532"/>
      <c r="AN34" s="532"/>
      <c r="AO34" s="532"/>
      <c r="AP34" s="532"/>
      <c r="AQ34" s="532"/>
      <c r="AR34" s="532"/>
      <c r="AS34" s="532"/>
      <c r="AT34" s="532"/>
      <c r="AU34" s="532"/>
      <c r="AV34" s="532"/>
      <c r="AW34" s="532"/>
      <c r="AX34" s="532"/>
      <c r="AY34" s="532"/>
      <c r="AZ34" s="532"/>
      <c r="BA34" s="532"/>
      <c r="BB34" s="532"/>
      <c r="BC34" s="532"/>
      <c r="BD34" s="532"/>
      <c r="BE34" s="532"/>
      <c r="BF34" s="532"/>
      <c r="BG34" s="532"/>
      <c r="BH34" s="532"/>
      <c r="BI34" s="532"/>
      <c r="BJ34" s="533"/>
      <c r="BK34" s="533"/>
      <c r="BL34" s="533"/>
      <c r="BM34" s="533"/>
      <c r="BN34" s="533"/>
      <c r="BO34" s="533"/>
      <c r="BP34" s="533"/>
      <c r="BQ34" s="533"/>
      <c r="BR34" s="533"/>
      <c r="BS34" s="533"/>
      <c r="BT34" s="533"/>
    </row>
    <row r="35" spans="1:73" s="25" customFormat="1" ht="24.95" customHeight="1" x14ac:dyDescent="0.25">
      <c r="A35" s="531" t="s">
        <v>40</v>
      </c>
      <c r="B35" s="531"/>
      <c r="C35" s="531"/>
      <c r="D35" s="531"/>
      <c r="E35" s="531"/>
      <c r="F35" s="531"/>
      <c r="G35" s="531"/>
      <c r="H35" s="531"/>
      <c r="I35" s="531"/>
      <c r="J35" s="532" t="s">
        <v>137</v>
      </c>
      <c r="K35" s="532"/>
      <c r="L35" s="532"/>
      <c r="M35" s="532"/>
      <c r="N35" s="532"/>
      <c r="O35" s="532"/>
      <c r="P35" s="532"/>
      <c r="Q35" s="532"/>
      <c r="R35" s="532"/>
      <c r="S35" s="532"/>
      <c r="T35" s="532"/>
      <c r="U35" s="532"/>
      <c r="V35" s="532"/>
      <c r="W35" s="532"/>
      <c r="X35" s="532"/>
      <c r="Y35" s="532"/>
      <c r="Z35" s="532"/>
      <c r="AA35" s="532"/>
      <c r="AB35" s="532"/>
      <c r="AC35" s="532"/>
      <c r="AD35" s="532"/>
      <c r="AE35" s="532"/>
      <c r="AF35" s="532"/>
      <c r="AG35" s="532"/>
      <c r="AH35" s="532"/>
      <c r="AI35" s="532"/>
      <c r="AJ35" s="532"/>
      <c r="AK35" s="532"/>
      <c r="AL35" s="532"/>
      <c r="AM35" s="532"/>
      <c r="AN35" s="532"/>
      <c r="AO35" s="532"/>
      <c r="AP35" s="532"/>
      <c r="AQ35" s="532"/>
      <c r="AR35" s="532"/>
      <c r="AS35" s="532"/>
      <c r="AT35" s="532"/>
      <c r="AU35" s="532"/>
      <c r="AV35" s="532"/>
      <c r="AW35" s="532"/>
      <c r="AX35" s="532"/>
      <c r="AY35" s="532"/>
      <c r="AZ35" s="532"/>
      <c r="BA35" s="532"/>
      <c r="BB35" s="532"/>
      <c r="BC35" s="532"/>
      <c r="BD35" s="532"/>
      <c r="BE35" s="532"/>
      <c r="BF35" s="532"/>
      <c r="BG35" s="532"/>
      <c r="BH35" s="532"/>
      <c r="BI35" s="532"/>
      <c r="BJ35" s="533"/>
      <c r="BK35" s="533"/>
      <c r="BL35" s="533"/>
      <c r="BM35" s="533"/>
      <c r="BN35" s="533"/>
      <c r="BO35" s="533"/>
      <c r="BP35" s="533"/>
      <c r="BQ35" s="533"/>
      <c r="BR35" s="533"/>
      <c r="BS35" s="533"/>
      <c r="BT35" s="533"/>
    </row>
    <row r="36" spans="1:73" s="25" customFormat="1" ht="24.95" customHeight="1" x14ac:dyDescent="0.25">
      <c r="A36" s="531" t="s">
        <v>41</v>
      </c>
      <c r="B36" s="531"/>
      <c r="C36" s="531"/>
      <c r="D36" s="531"/>
      <c r="E36" s="531"/>
      <c r="F36" s="531"/>
      <c r="G36" s="531"/>
      <c r="H36" s="531"/>
      <c r="I36" s="531"/>
      <c r="J36" s="532" t="s">
        <v>138</v>
      </c>
      <c r="K36" s="532"/>
      <c r="L36" s="532"/>
      <c r="M36" s="532"/>
      <c r="N36" s="532"/>
      <c r="O36" s="532"/>
      <c r="P36" s="532"/>
      <c r="Q36" s="532"/>
      <c r="R36" s="532"/>
      <c r="S36" s="532"/>
      <c r="T36" s="532"/>
      <c r="U36" s="532"/>
      <c r="V36" s="532"/>
      <c r="W36" s="532"/>
      <c r="X36" s="532"/>
      <c r="Y36" s="532"/>
      <c r="Z36" s="532"/>
      <c r="AA36" s="532"/>
      <c r="AB36" s="532"/>
      <c r="AC36" s="532"/>
      <c r="AD36" s="532"/>
      <c r="AE36" s="532"/>
      <c r="AF36" s="532"/>
      <c r="AG36" s="532"/>
      <c r="AH36" s="532"/>
      <c r="AI36" s="532"/>
      <c r="AJ36" s="532"/>
      <c r="AK36" s="532"/>
      <c r="AL36" s="532"/>
      <c r="AM36" s="532"/>
      <c r="AN36" s="532"/>
      <c r="AO36" s="532"/>
      <c r="AP36" s="532"/>
      <c r="AQ36" s="532"/>
      <c r="AR36" s="532"/>
      <c r="AS36" s="532"/>
      <c r="AT36" s="532"/>
      <c r="AU36" s="532"/>
      <c r="AV36" s="532"/>
      <c r="AW36" s="532"/>
      <c r="AX36" s="532"/>
      <c r="AY36" s="532"/>
      <c r="AZ36" s="532"/>
      <c r="BA36" s="532"/>
      <c r="BB36" s="532"/>
      <c r="BC36" s="532"/>
      <c r="BD36" s="532"/>
      <c r="BE36" s="532"/>
      <c r="BF36" s="532"/>
      <c r="BG36" s="532"/>
      <c r="BH36" s="532"/>
      <c r="BI36" s="532"/>
      <c r="BJ36" s="533"/>
      <c r="BK36" s="533"/>
      <c r="BL36" s="533"/>
      <c r="BM36" s="533"/>
      <c r="BN36" s="533"/>
      <c r="BO36" s="533"/>
      <c r="BP36" s="533"/>
      <c r="BQ36" s="533"/>
      <c r="BR36" s="533"/>
      <c r="BS36" s="533"/>
      <c r="BT36" s="533"/>
    </row>
    <row r="37" spans="1:73" s="25" customFormat="1" ht="24.95" customHeight="1" x14ac:dyDescent="0.25">
      <c r="A37" s="531" t="s">
        <v>42</v>
      </c>
      <c r="B37" s="531"/>
      <c r="C37" s="531"/>
      <c r="D37" s="531"/>
      <c r="E37" s="531"/>
      <c r="F37" s="531"/>
      <c r="G37" s="531"/>
      <c r="H37" s="531"/>
      <c r="I37" s="531"/>
      <c r="J37" s="532" t="s">
        <v>139</v>
      </c>
      <c r="K37" s="532"/>
      <c r="L37" s="532"/>
      <c r="M37" s="532"/>
      <c r="N37" s="532"/>
      <c r="O37" s="532"/>
      <c r="P37" s="532"/>
      <c r="Q37" s="532"/>
      <c r="R37" s="532"/>
      <c r="S37" s="532"/>
      <c r="T37" s="532"/>
      <c r="U37" s="532"/>
      <c r="V37" s="532"/>
      <c r="W37" s="532"/>
      <c r="X37" s="532"/>
      <c r="Y37" s="532"/>
      <c r="Z37" s="532"/>
      <c r="AA37" s="532"/>
      <c r="AB37" s="532"/>
      <c r="AC37" s="532"/>
      <c r="AD37" s="532"/>
      <c r="AE37" s="532"/>
      <c r="AF37" s="532"/>
      <c r="AG37" s="532"/>
      <c r="AH37" s="532"/>
      <c r="AI37" s="532"/>
      <c r="AJ37" s="532"/>
      <c r="AK37" s="532"/>
      <c r="AL37" s="532"/>
      <c r="AM37" s="532"/>
      <c r="AN37" s="532"/>
      <c r="AO37" s="532"/>
      <c r="AP37" s="532"/>
      <c r="AQ37" s="532"/>
      <c r="AR37" s="532"/>
      <c r="AS37" s="532"/>
      <c r="AT37" s="532"/>
      <c r="AU37" s="532"/>
      <c r="AV37" s="532"/>
      <c r="AW37" s="532"/>
      <c r="AX37" s="532"/>
      <c r="AY37" s="532"/>
      <c r="AZ37" s="532"/>
      <c r="BA37" s="532"/>
      <c r="BB37" s="532"/>
      <c r="BC37" s="532"/>
      <c r="BD37" s="532"/>
      <c r="BE37" s="532"/>
      <c r="BF37" s="532"/>
      <c r="BG37" s="532"/>
      <c r="BH37" s="532"/>
      <c r="BI37" s="532"/>
      <c r="BJ37" s="533"/>
      <c r="BK37" s="533"/>
      <c r="BL37" s="533"/>
      <c r="BM37" s="533"/>
      <c r="BN37" s="533"/>
      <c r="BO37" s="533"/>
      <c r="BP37" s="533"/>
      <c r="BQ37" s="533"/>
      <c r="BR37" s="533"/>
      <c r="BS37" s="533"/>
      <c r="BT37" s="533"/>
    </row>
    <row r="38" spans="1:73" s="26" customFormat="1" ht="24.95" customHeight="1" x14ac:dyDescent="0.25">
      <c r="A38" s="545"/>
      <c r="B38" s="545"/>
      <c r="C38" s="545"/>
      <c r="D38" s="545"/>
      <c r="E38" s="545"/>
      <c r="F38" s="545"/>
      <c r="G38" s="545"/>
      <c r="H38" s="545"/>
      <c r="I38" s="545"/>
      <c r="J38" s="546" t="s">
        <v>140</v>
      </c>
      <c r="K38" s="546"/>
      <c r="L38" s="546"/>
      <c r="M38" s="546"/>
      <c r="N38" s="546"/>
      <c r="O38" s="546"/>
      <c r="P38" s="546"/>
      <c r="Q38" s="546"/>
      <c r="R38" s="546"/>
      <c r="S38" s="546"/>
      <c r="T38" s="546"/>
      <c r="U38" s="546"/>
      <c r="V38" s="546"/>
      <c r="W38" s="546"/>
      <c r="X38" s="546"/>
      <c r="Y38" s="546"/>
      <c r="Z38" s="546"/>
      <c r="AA38" s="546"/>
      <c r="AB38" s="546"/>
      <c r="AC38" s="546"/>
      <c r="AD38" s="546"/>
      <c r="AE38" s="546"/>
      <c r="AF38" s="546"/>
      <c r="AG38" s="546"/>
      <c r="AH38" s="546"/>
      <c r="AI38" s="546"/>
      <c r="AJ38" s="546"/>
      <c r="AK38" s="546"/>
      <c r="AL38" s="546"/>
      <c r="AM38" s="546"/>
      <c r="AN38" s="546"/>
      <c r="AO38" s="546"/>
      <c r="AP38" s="546"/>
      <c r="AQ38" s="546"/>
      <c r="AR38" s="546"/>
      <c r="AS38" s="546"/>
      <c r="AT38" s="546"/>
      <c r="AU38" s="546"/>
      <c r="AV38" s="546"/>
      <c r="AW38" s="546"/>
      <c r="AX38" s="546"/>
      <c r="AY38" s="546"/>
      <c r="AZ38" s="546"/>
      <c r="BA38" s="546"/>
      <c r="BB38" s="546"/>
      <c r="BC38" s="546"/>
      <c r="BD38" s="546"/>
      <c r="BE38" s="546"/>
      <c r="BF38" s="546"/>
      <c r="BG38" s="546"/>
      <c r="BH38" s="546"/>
      <c r="BI38" s="546"/>
      <c r="BJ38" s="547">
        <f>BJ13+BJ30</f>
        <v>37.588000000000001</v>
      </c>
      <c r="BK38" s="548"/>
      <c r="BL38" s="548"/>
      <c r="BM38" s="548"/>
      <c r="BN38" s="548"/>
      <c r="BO38" s="548"/>
      <c r="BP38" s="548"/>
      <c r="BQ38" s="548"/>
      <c r="BR38" s="548"/>
      <c r="BS38" s="548"/>
      <c r="BT38" s="548"/>
    </row>
    <row r="39" spans="1:73" s="25" customFormat="1" ht="24.95" customHeight="1" x14ac:dyDescent="0.25">
      <c r="A39" s="531"/>
      <c r="B39" s="531"/>
      <c r="C39" s="531"/>
      <c r="D39" s="531"/>
      <c r="E39" s="531"/>
      <c r="F39" s="531"/>
      <c r="G39" s="531"/>
      <c r="H39" s="531"/>
      <c r="I39" s="531"/>
      <c r="J39" s="532" t="s">
        <v>141</v>
      </c>
      <c r="K39" s="532"/>
      <c r="L39" s="532"/>
      <c r="M39" s="532"/>
      <c r="N39" s="532"/>
      <c r="O39" s="532"/>
      <c r="P39" s="532"/>
      <c r="Q39" s="532"/>
      <c r="R39" s="532"/>
      <c r="S39" s="532"/>
      <c r="T39" s="532"/>
      <c r="U39" s="532"/>
      <c r="V39" s="532"/>
      <c r="W39" s="532"/>
      <c r="X39" s="532"/>
      <c r="Y39" s="532"/>
      <c r="Z39" s="532"/>
      <c r="AA39" s="532"/>
      <c r="AB39" s="532"/>
      <c r="AC39" s="532"/>
      <c r="AD39" s="532"/>
      <c r="AE39" s="532"/>
      <c r="AF39" s="532"/>
      <c r="AG39" s="532"/>
      <c r="AH39" s="532"/>
      <c r="AI39" s="532"/>
      <c r="AJ39" s="532"/>
      <c r="AK39" s="532"/>
      <c r="AL39" s="532"/>
      <c r="AM39" s="532"/>
      <c r="AN39" s="532"/>
      <c r="AO39" s="532"/>
      <c r="AP39" s="532"/>
      <c r="AQ39" s="532"/>
      <c r="AR39" s="532"/>
      <c r="AS39" s="532"/>
      <c r="AT39" s="532"/>
      <c r="AU39" s="532"/>
      <c r="AV39" s="532"/>
      <c r="AW39" s="532"/>
      <c r="AX39" s="532"/>
      <c r="AY39" s="532"/>
      <c r="AZ39" s="532"/>
      <c r="BA39" s="532"/>
      <c r="BB39" s="532"/>
      <c r="BC39" s="532"/>
      <c r="BD39" s="532"/>
      <c r="BE39" s="532"/>
      <c r="BF39" s="532"/>
      <c r="BG39" s="532"/>
      <c r="BH39" s="532"/>
      <c r="BI39" s="532"/>
      <c r="BJ39" s="533"/>
      <c r="BK39" s="533"/>
      <c r="BL39" s="533"/>
      <c r="BM39" s="533"/>
      <c r="BN39" s="533"/>
      <c r="BO39" s="533"/>
      <c r="BP39" s="533"/>
      <c r="BQ39" s="533"/>
      <c r="BR39" s="533"/>
      <c r="BS39" s="533"/>
      <c r="BT39" s="533"/>
    </row>
    <row r="40" spans="1:73" s="25" customFormat="1" ht="24.95" customHeight="1" x14ac:dyDescent="0.25">
      <c r="A40" s="531"/>
      <c r="B40" s="531"/>
      <c r="C40" s="531"/>
      <c r="D40" s="531"/>
      <c r="E40" s="531"/>
      <c r="F40" s="531"/>
      <c r="G40" s="531"/>
      <c r="H40" s="531"/>
      <c r="I40" s="531"/>
      <c r="J40" s="544" t="s">
        <v>142</v>
      </c>
      <c r="K40" s="544"/>
      <c r="L40" s="544"/>
      <c r="M40" s="544"/>
      <c r="N40" s="544"/>
      <c r="O40" s="544"/>
      <c r="P40" s="544"/>
      <c r="Q40" s="544"/>
      <c r="R40" s="544"/>
      <c r="S40" s="544"/>
      <c r="T40" s="544"/>
      <c r="U40" s="544"/>
      <c r="V40" s="544"/>
      <c r="W40" s="544"/>
      <c r="X40" s="544"/>
      <c r="Y40" s="544"/>
      <c r="Z40" s="544"/>
      <c r="AA40" s="544"/>
      <c r="AB40" s="544"/>
      <c r="AC40" s="544"/>
      <c r="AD40" s="544"/>
      <c r="AE40" s="544"/>
      <c r="AF40" s="544"/>
      <c r="AG40" s="544"/>
      <c r="AH40" s="544"/>
      <c r="AI40" s="544"/>
      <c r="AJ40" s="544"/>
      <c r="AK40" s="544"/>
      <c r="AL40" s="544"/>
      <c r="AM40" s="544"/>
      <c r="AN40" s="544"/>
      <c r="AO40" s="544"/>
      <c r="AP40" s="544"/>
      <c r="AQ40" s="544"/>
      <c r="AR40" s="544"/>
      <c r="AS40" s="544"/>
      <c r="AT40" s="544"/>
      <c r="AU40" s="544"/>
      <c r="AV40" s="544"/>
      <c r="AW40" s="544"/>
      <c r="AX40" s="544"/>
      <c r="AY40" s="544"/>
      <c r="AZ40" s="544"/>
      <c r="BA40" s="544"/>
      <c r="BB40" s="544"/>
      <c r="BC40" s="544"/>
      <c r="BD40" s="544"/>
      <c r="BE40" s="544"/>
      <c r="BF40" s="544"/>
      <c r="BG40" s="544"/>
      <c r="BH40" s="544"/>
      <c r="BI40" s="544"/>
      <c r="BJ40" s="533"/>
      <c r="BK40" s="533"/>
      <c r="BL40" s="533"/>
      <c r="BM40" s="533"/>
      <c r="BN40" s="533"/>
      <c r="BO40" s="533"/>
      <c r="BP40" s="533"/>
      <c r="BQ40" s="533"/>
      <c r="BR40" s="533"/>
      <c r="BS40" s="533"/>
      <c r="BT40" s="533"/>
    </row>
    <row r="41" spans="1:73" s="25" customFormat="1" ht="24.95" customHeight="1" x14ac:dyDescent="0.25">
      <c r="A41" s="531"/>
      <c r="B41" s="531"/>
      <c r="C41" s="531"/>
      <c r="D41" s="531"/>
      <c r="E41" s="531"/>
      <c r="F41" s="531"/>
      <c r="G41" s="531"/>
      <c r="H41" s="531"/>
      <c r="I41" s="531"/>
      <c r="J41" s="544" t="s">
        <v>143</v>
      </c>
      <c r="K41" s="544"/>
      <c r="L41" s="544"/>
      <c r="M41" s="544"/>
      <c r="N41" s="544"/>
      <c r="O41" s="544"/>
      <c r="P41" s="544"/>
      <c r="Q41" s="544"/>
      <c r="R41" s="544"/>
      <c r="S41" s="544"/>
      <c r="T41" s="544"/>
      <c r="U41" s="544"/>
      <c r="V41" s="544"/>
      <c r="W41" s="544"/>
      <c r="X41" s="544"/>
      <c r="Y41" s="544"/>
      <c r="Z41" s="544"/>
      <c r="AA41" s="544"/>
      <c r="AB41" s="544"/>
      <c r="AC41" s="544"/>
      <c r="AD41" s="544"/>
      <c r="AE41" s="544"/>
      <c r="AF41" s="544"/>
      <c r="AG41" s="544"/>
      <c r="AH41" s="544"/>
      <c r="AI41" s="544"/>
      <c r="AJ41" s="544"/>
      <c r="AK41" s="544"/>
      <c r="AL41" s="544"/>
      <c r="AM41" s="544"/>
      <c r="AN41" s="544"/>
      <c r="AO41" s="544"/>
      <c r="AP41" s="544"/>
      <c r="AQ41" s="544"/>
      <c r="AR41" s="544"/>
      <c r="AS41" s="544"/>
      <c r="AT41" s="544"/>
      <c r="AU41" s="544"/>
      <c r="AV41" s="544"/>
      <c r="AW41" s="544"/>
      <c r="AX41" s="544"/>
      <c r="AY41" s="544"/>
      <c r="AZ41" s="544"/>
      <c r="BA41" s="544"/>
      <c r="BB41" s="544"/>
      <c r="BC41" s="544"/>
      <c r="BD41" s="544"/>
      <c r="BE41" s="544"/>
      <c r="BF41" s="544"/>
      <c r="BG41" s="544"/>
      <c r="BH41" s="544"/>
      <c r="BI41" s="544"/>
      <c r="BJ41" s="533"/>
      <c r="BK41" s="533"/>
      <c r="BL41" s="533"/>
      <c r="BM41" s="533"/>
      <c r="BN41" s="533"/>
      <c r="BO41" s="533"/>
      <c r="BP41" s="533"/>
      <c r="BQ41" s="533"/>
      <c r="BR41" s="533"/>
      <c r="BS41" s="533"/>
      <c r="BT41" s="533"/>
    </row>
    <row r="42" spans="1:73" s="27" customFormat="1" ht="11.25" x14ac:dyDescent="0.2">
      <c r="G42" s="28" t="s">
        <v>144</v>
      </c>
      <c r="H42" s="27" t="s">
        <v>145</v>
      </c>
    </row>
    <row r="43" spans="1:73" s="27" customFormat="1" ht="11.25" x14ac:dyDescent="0.2">
      <c r="F43" s="28"/>
      <c r="G43" s="28" t="s">
        <v>146</v>
      </c>
      <c r="H43" s="27" t="s">
        <v>147</v>
      </c>
    </row>
    <row r="45" spans="1:73" ht="27.75" customHeight="1" x14ac:dyDescent="0.2">
      <c r="B45" s="23" t="s">
        <v>391</v>
      </c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1"/>
      <c r="AK45" s="271"/>
      <c r="AL45" s="271"/>
      <c r="AM45" s="271"/>
      <c r="AN45" s="271"/>
      <c r="AO45" s="271"/>
      <c r="AP45" s="271"/>
      <c r="AQ45" s="271"/>
      <c r="AR45" s="271"/>
      <c r="AS45" s="271"/>
      <c r="AT45" s="271"/>
      <c r="AU45" s="271"/>
      <c r="AV45" s="271"/>
      <c r="AW45" s="271"/>
      <c r="AX45" s="271"/>
      <c r="AY45" s="271"/>
      <c r="AZ45" s="271"/>
      <c r="BA45" s="271"/>
      <c r="BB45" s="271"/>
      <c r="BC45" s="271"/>
      <c r="BD45" s="271"/>
      <c r="BE45" s="271"/>
      <c r="BF45" s="271"/>
      <c r="BG45" s="271"/>
      <c r="BH45" s="271"/>
      <c r="BI45" s="271"/>
      <c r="BJ45" s="271"/>
      <c r="BK45" s="271"/>
      <c r="BL45" s="271"/>
      <c r="BM45" s="271"/>
      <c r="BN45" s="271"/>
      <c r="BO45" s="271"/>
      <c r="BP45" s="271"/>
      <c r="BQ45" s="271"/>
      <c r="BR45" s="271"/>
      <c r="BS45" s="271"/>
      <c r="BT45" s="271"/>
      <c r="BU45" s="271"/>
    </row>
    <row r="46" spans="1:73" ht="24.75" customHeight="1" x14ac:dyDescent="0.2"/>
    <row r="47" spans="1:73" ht="15" customHeight="1" x14ac:dyDescent="0.2">
      <c r="A47" s="376" t="s">
        <v>226</v>
      </c>
      <c r="B47" s="376"/>
      <c r="C47" s="376"/>
      <c r="D47" s="376"/>
      <c r="E47" s="376"/>
      <c r="F47" s="376"/>
      <c r="G47" s="376"/>
      <c r="H47" s="376"/>
      <c r="I47" s="376"/>
      <c r="J47" s="376"/>
      <c r="K47" s="376"/>
      <c r="L47" s="376"/>
      <c r="M47" s="376"/>
      <c r="N47" s="376"/>
      <c r="O47" s="376"/>
      <c r="P47" s="376"/>
      <c r="Q47" s="376"/>
      <c r="R47" s="376"/>
      <c r="S47" s="376"/>
      <c r="T47" s="376"/>
      <c r="U47" s="376"/>
      <c r="V47" s="376"/>
      <c r="W47" s="376"/>
      <c r="X47" s="376"/>
      <c r="Y47" s="376"/>
      <c r="Z47" s="376"/>
      <c r="AA47" s="376"/>
      <c r="AB47" s="376"/>
      <c r="AC47" s="376"/>
      <c r="AD47" s="376"/>
      <c r="AE47" s="376"/>
      <c r="AF47" s="376"/>
      <c r="AG47" s="376"/>
      <c r="AH47" s="376"/>
      <c r="AI47" s="376"/>
      <c r="AJ47" s="376"/>
      <c r="AK47" s="376"/>
      <c r="AL47" s="376"/>
      <c r="AM47" s="376"/>
      <c r="AN47" s="376"/>
      <c r="AO47" s="376"/>
      <c r="AP47" s="376"/>
      <c r="AQ47" s="376"/>
      <c r="AR47" s="376"/>
    </row>
    <row r="48" spans="1:73" ht="15" customHeight="1" x14ac:dyDescent="0.2">
      <c r="A48" s="376" t="s">
        <v>393</v>
      </c>
      <c r="B48" s="376"/>
      <c r="C48" s="376"/>
      <c r="D48" s="376"/>
      <c r="E48" s="376"/>
      <c r="F48" s="376"/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6"/>
      <c r="R48" s="376"/>
      <c r="S48" s="376"/>
      <c r="T48" s="376"/>
      <c r="U48" s="376"/>
      <c r="V48" s="376"/>
      <c r="W48" s="376"/>
      <c r="X48" s="376"/>
      <c r="Y48" s="376"/>
      <c r="Z48" s="376"/>
      <c r="AA48" s="376"/>
      <c r="AB48" s="376"/>
      <c r="AC48" s="376"/>
      <c r="AD48" s="376"/>
      <c r="AE48" s="376"/>
      <c r="AF48" s="376"/>
      <c r="AG48" s="376"/>
      <c r="AH48" s="376"/>
      <c r="AI48" s="376"/>
      <c r="AJ48" s="376"/>
      <c r="AK48" s="376"/>
      <c r="AL48" s="376"/>
      <c r="AM48" s="376"/>
      <c r="AN48" s="376"/>
      <c r="AO48" s="376"/>
      <c r="AP48" s="376"/>
      <c r="AQ48" s="376"/>
      <c r="AR48" s="376"/>
    </row>
    <row r="49" spans="1:44" x14ac:dyDescent="0.2">
      <c r="A49" s="376" t="s">
        <v>394</v>
      </c>
      <c r="B49" s="376"/>
      <c r="C49" s="376"/>
      <c r="D49" s="376"/>
      <c r="E49" s="376"/>
      <c r="F49" s="376"/>
      <c r="G49" s="376"/>
      <c r="H49" s="376"/>
      <c r="I49" s="376"/>
      <c r="J49" s="376"/>
      <c r="K49" s="376"/>
      <c r="L49" s="376"/>
      <c r="M49" s="376"/>
      <c r="N49" s="376"/>
      <c r="O49" s="376"/>
      <c r="P49" s="376"/>
      <c r="Q49" s="376"/>
      <c r="R49" s="376"/>
      <c r="S49" s="376"/>
      <c r="T49" s="376"/>
      <c r="U49" s="376"/>
      <c r="V49" s="376"/>
      <c r="W49" s="376"/>
      <c r="X49" s="376"/>
      <c r="Y49" s="376"/>
      <c r="Z49" s="376"/>
      <c r="AA49" s="376"/>
      <c r="AB49" s="376"/>
      <c r="AC49" s="376"/>
      <c r="AD49" s="376"/>
      <c r="AE49" s="376"/>
      <c r="AF49" s="376"/>
      <c r="AG49" s="376"/>
      <c r="AH49" s="376"/>
      <c r="AI49" s="376"/>
      <c r="AJ49" s="376"/>
      <c r="AK49" s="376"/>
      <c r="AL49" s="376"/>
      <c r="AM49" s="376"/>
      <c r="AN49" s="376"/>
      <c r="AO49" s="376"/>
      <c r="AP49" s="376"/>
      <c r="AQ49" s="376"/>
      <c r="AR49" s="376"/>
    </row>
  </sheetData>
  <mergeCells count="105">
    <mergeCell ref="A36:I36"/>
    <mergeCell ref="J36:BI36"/>
    <mergeCell ref="BJ36:BT36"/>
    <mergeCell ref="A35:I35"/>
    <mergeCell ref="A41:I41"/>
    <mergeCell ref="J41:BI41"/>
    <mergeCell ref="BJ41:BT41"/>
    <mergeCell ref="A40:I40"/>
    <mergeCell ref="J40:BI40"/>
    <mergeCell ref="BJ40:BT40"/>
    <mergeCell ref="A37:I37"/>
    <mergeCell ref="J37:BI37"/>
    <mergeCell ref="BJ37:BT37"/>
    <mergeCell ref="A39:I39"/>
    <mergeCell ref="J39:BI39"/>
    <mergeCell ref="BJ39:BT39"/>
    <mergeCell ref="A38:I38"/>
    <mergeCell ref="J38:BI38"/>
    <mergeCell ref="BJ38:BT38"/>
    <mergeCell ref="BI1:BT1"/>
    <mergeCell ref="A25:I25"/>
    <mergeCell ref="J25:BI25"/>
    <mergeCell ref="BJ25:BT25"/>
    <mergeCell ref="A24:I24"/>
    <mergeCell ref="J24:BI24"/>
    <mergeCell ref="BJ24:BT24"/>
    <mergeCell ref="A18:I18"/>
    <mergeCell ref="J18:BI18"/>
    <mergeCell ref="BJ18:BT18"/>
    <mergeCell ref="A17:I17"/>
    <mergeCell ref="J17:BI17"/>
    <mergeCell ref="BJ17:BT17"/>
    <mergeCell ref="A23:I23"/>
    <mergeCell ref="J23:BI23"/>
    <mergeCell ref="BJ23:BT23"/>
    <mergeCell ref="BJ16:BT16"/>
    <mergeCell ref="A3:BT3"/>
    <mergeCell ref="A13:I13"/>
    <mergeCell ref="J13:BI13"/>
    <mergeCell ref="BJ13:BT13"/>
    <mergeCell ref="A12:I12"/>
    <mergeCell ref="J12:BI12"/>
    <mergeCell ref="BJ12:BT12"/>
    <mergeCell ref="J34:BI34"/>
    <mergeCell ref="BJ34:BT34"/>
    <mergeCell ref="A28:I28"/>
    <mergeCell ref="J28:BI28"/>
    <mergeCell ref="BJ28:BT28"/>
    <mergeCell ref="A32:I32"/>
    <mergeCell ref="J32:BI32"/>
    <mergeCell ref="BJ32:BT32"/>
    <mergeCell ref="A31:I31"/>
    <mergeCell ref="J31:BI31"/>
    <mergeCell ref="BJ31:BT31"/>
    <mergeCell ref="A30:I30"/>
    <mergeCell ref="J30:BI30"/>
    <mergeCell ref="BJ30:BT30"/>
    <mergeCell ref="A33:I33"/>
    <mergeCell ref="J33:BI33"/>
    <mergeCell ref="BJ33:BT33"/>
    <mergeCell ref="A9:AF9"/>
    <mergeCell ref="A5:AO5"/>
    <mergeCell ref="BI5:BT5"/>
    <mergeCell ref="BI6:BT6"/>
    <mergeCell ref="BI7:BT7"/>
    <mergeCell ref="BI8:BT8"/>
    <mergeCell ref="BI9:BT9"/>
    <mergeCell ref="A6:AO6"/>
    <mergeCell ref="A8:AO8"/>
    <mergeCell ref="A7:AO7"/>
    <mergeCell ref="A14:I14"/>
    <mergeCell ref="J14:BI14"/>
    <mergeCell ref="BJ14:BT14"/>
    <mergeCell ref="A47:AR47"/>
    <mergeCell ref="A48:AR48"/>
    <mergeCell ref="A49:AR49"/>
    <mergeCell ref="A20:I20"/>
    <mergeCell ref="J20:BI20"/>
    <mergeCell ref="BJ20:BT20"/>
    <mergeCell ref="A19:I19"/>
    <mergeCell ref="J19:BI19"/>
    <mergeCell ref="BJ19:BT19"/>
    <mergeCell ref="A22:I22"/>
    <mergeCell ref="J22:BI22"/>
    <mergeCell ref="BJ22:BT22"/>
    <mergeCell ref="A21:I21"/>
    <mergeCell ref="J21:BI21"/>
    <mergeCell ref="BJ21:BT21"/>
    <mergeCell ref="A29:I29"/>
    <mergeCell ref="J29:BI29"/>
    <mergeCell ref="BJ29:BT29"/>
    <mergeCell ref="J35:BI35"/>
    <mergeCell ref="BJ35:BT35"/>
    <mergeCell ref="A34:I34"/>
    <mergeCell ref="A27:I27"/>
    <mergeCell ref="J27:BI27"/>
    <mergeCell ref="BJ27:BT27"/>
    <mergeCell ref="A26:I26"/>
    <mergeCell ref="J26:BI26"/>
    <mergeCell ref="BJ26:BT26"/>
    <mergeCell ref="A15:I15"/>
    <mergeCell ref="J15:BI15"/>
    <mergeCell ref="BJ15:BT15"/>
    <mergeCell ref="A16:I16"/>
    <mergeCell ref="J16:BI16"/>
  </mergeCells>
  <pageMargins left="0.9055118110236221" right="0.31496062992125984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Приложение 1.1</vt:lpstr>
      <vt:lpstr>Приложение 1.2</vt:lpstr>
      <vt:lpstr>Приложение 1.3</vt:lpstr>
      <vt:lpstr>Приложение 2.2</vt:lpstr>
      <vt:lpstr>таблица 4.1.</vt:lpstr>
      <vt:lpstr>таблица 4.2.</vt:lpstr>
      <vt:lpstr>'Приложение 1.1'!Заголовки_для_печати</vt:lpstr>
      <vt:lpstr>'Приложение 1.1'!Область_печати</vt:lpstr>
      <vt:lpstr>'Приложение 1.2'!Область_печати</vt:lpstr>
      <vt:lpstr>'Приложение 1.3'!Область_печати</vt:lpstr>
      <vt:lpstr>'Приложение 2.2'!Область_печати</vt:lpstr>
      <vt:lpstr>'таблица 4.2.'!Область_печати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Синтонен Сергей Сергеевич</dc:creator>
  <cp:lastModifiedBy>Константин Алексеевич Поздеев</cp:lastModifiedBy>
  <cp:lastPrinted>2017-02-09T15:34:43Z</cp:lastPrinted>
  <dcterms:created xsi:type="dcterms:W3CDTF">2013-02-08T07:51:46Z</dcterms:created>
  <dcterms:modified xsi:type="dcterms:W3CDTF">2017-02-28T06:44:00Z</dcterms:modified>
</cp:coreProperties>
</file>