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2 Осв" sheetId="2" r:id="rId1"/>
  </sheets>
  <definedNames>
    <definedName name="Z_500C2F4F_1743_499A_A051_20565DBF52B2_.wvu.PrintArea" localSheetId="0" hidden="1">'2 Осв'!$A$1:$T$140</definedName>
    <definedName name="_xlnm.Print_Area" localSheetId="0">'2 Осв'!$A$1:$T$140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131" i="2"/>
  <c r="O117"/>
  <c r="O116"/>
  <c r="O113"/>
  <c r="O112"/>
  <c r="O111"/>
  <c r="O110"/>
  <c r="O102"/>
  <c r="O100"/>
  <c r="O70"/>
  <c r="O66"/>
  <c r="O67"/>
  <c r="O65"/>
  <c r="O46"/>
  <c r="R66"/>
  <c r="S66"/>
  <c r="R67"/>
  <c r="S67"/>
  <c r="R68"/>
  <c r="S68"/>
  <c r="R69"/>
  <c r="S69"/>
  <c r="R70"/>
  <c r="S70"/>
  <c r="R71"/>
  <c r="S71"/>
  <c r="R72"/>
  <c r="S72"/>
  <c r="R73"/>
  <c r="S73"/>
  <c r="R74"/>
  <c r="S74"/>
  <c r="R75"/>
  <c r="S75"/>
  <c r="R76"/>
  <c r="S76"/>
  <c r="R77"/>
  <c r="S77"/>
  <c r="R78"/>
  <c r="S78"/>
  <c r="R79"/>
  <c r="S79"/>
  <c r="R80"/>
  <c r="S80"/>
  <c r="R81"/>
  <c r="S81"/>
  <c r="R82"/>
  <c r="S82"/>
  <c r="R83"/>
  <c r="S83"/>
  <c r="R84"/>
  <c r="S84"/>
  <c r="R85"/>
  <c r="S85"/>
  <c r="R86"/>
  <c r="S86"/>
  <c r="R87"/>
  <c r="S87"/>
  <c r="R88"/>
  <c r="S88"/>
  <c r="R89"/>
  <c r="S89"/>
  <c r="R90"/>
  <c r="S90"/>
  <c r="R91"/>
  <c r="S91"/>
  <c r="R92"/>
  <c r="S92"/>
  <c r="R93"/>
  <c r="S93"/>
  <c r="R94"/>
  <c r="S94"/>
  <c r="R95"/>
  <c r="S95"/>
  <c r="R96"/>
  <c r="S96"/>
  <c r="R97"/>
  <c r="R98"/>
  <c r="S98"/>
  <c r="R99"/>
  <c r="S99"/>
  <c r="R100"/>
  <c r="S100"/>
  <c r="R101"/>
  <c r="S101"/>
  <c r="R102"/>
  <c r="S102"/>
  <c r="R103"/>
  <c r="S103"/>
  <c r="R104"/>
  <c r="S104"/>
  <c r="R105"/>
  <c r="S105"/>
  <c r="R106"/>
  <c r="S106"/>
  <c r="R107"/>
  <c r="S107"/>
  <c r="R108"/>
  <c r="S108"/>
  <c r="R109"/>
  <c r="S109"/>
  <c r="R110"/>
  <c r="S110"/>
  <c r="R111"/>
  <c r="S111"/>
  <c r="R112"/>
  <c r="S112"/>
  <c r="R113"/>
  <c r="S113"/>
  <c r="R114"/>
  <c r="R115"/>
  <c r="R116"/>
  <c r="S116"/>
  <c r="R117"/>
  <c r="S117"/>
  <c r="R118"/>
  <c r="S118"/>
  <c r="R119"/>
  <c r="S119"/>
  <c r="R120"/>
  <c r="S120"/>
  <c r="R121"/>
  <c r="S121"/>
  <c r="R122"/>
  <c r="S122"/>
  <c r="R123"/>
  <c r="S123"/>
  <c r="R124"/>
  <c r="S124"/>
  <c r="R125"/>
  <c r="S125"/>
  <c r="R126"/>
  <c r="S126"/>
  <c r="R127"/>
  <c r="S127"/>
  <c r="R128"/>
  <c r="S128"/>
  <c r="R129"/>
  <c r="S129"/>
  <c r="R130"/>
  <c r="S130"/>
  <c r="R131"/>
  <c r="S131"/>
  <c r="R132"/>
  <c r="S132"/>
  <c r="R133"/>
  <c r="S133"/>
  <c r="R134"/>
  <c r="S134"/>
  <c r="R135"/>
  <c r="S135"/>
  <c r="R136"/>
  <c r="S136"/>
  <c r="R137"/>
  <c r="S137"/>
  <c r="R138"/>
  <c r="S138"/>
  <c r="R62"/>
  <c r="S62"/>
  <c r="R63"/>
  <c r="S63"/>
  <c r="R64"/>
  <c r="S64"/>
  <c r="R65"/>
  <c r="S65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R37"/>
  <c r="S37"/>
  <c r="R38"/>
  <c r="S38"/>
  <c r="R39"/>
  <c r="S39"/>
  <c r="R40"/>
  <c r="S40"/>
  <c r="R41"/>
  <c r="S41"/>
  <c r="R42"/>
  <c r="S42"/>
  <c r="R43"/>
  <c r="S43"/>
  <c r="R20"/>
  <c r="R21"/>
  <c r="R22"/>
  <c r="S22"/>
  <c r="R23"/>
  <c r="R24"/>
  <c r="S24"/>
  <c r="R25"/>
  <c r="S25"/>
  <c r="R26"/>
  <c r="S26"/>
  <c r="R27"/>
  <c r="S27"/>
  <c r="R28"/>
  <c r="S28"/>
  <c r="R29"/>
  <c r="S29"/>
  <c r="R46"/>
  <c r="S46"/>
  <c r="S44"/>
  <c r="R44"/>
  <c r="R31"/>
  <c r="S31"/>
  <c r="R32"/>
  <c r="S32"/>
  <c r="R33"/>
  <c r="S33"/>
  <c r="R34"/>
  <c r="S34"/>
  <c r="R35"/>
  <c r="S35"/>
  <c r="R36"/>
  <c r="S36"/>
  <c r="S30"/>
  <c r="R30"/>
  <c r="Q138"/>
  <c r="P138"/>
  <c r="Q137"/>
  <c r="P137"/>
  <c r="Q136"/>
  <c r="P136"/>
  <c r="P135" s="1"/>
  <c r="P134" s="1"/>
  <c r="P133" s="1"/>
  <c r="Q132"/>
  <c r="P132"/>
  <c r="Q131"/>
  <c r="Q130" s="1"/>
  <c r="Q129" s="1"/>
  <c r="Q128" s="1"/>
  <c r="P131"/>
  <c r="Q123"/>
  <c r="P123"/>
  <c r="Q122"/>
  <c r="Q120" s="1"/>
  <c r="P122"/>
  <c r="P120" s="1"/>
  <c r="Q121"/>
  <c r="P121"/>
  <c r="Q119"/>
  <c r="P119"/>
  <c r="Q118"/>
  <c r="P118"/>
  <c r="Q117"/>
  <c r="P117"/>
  <c r="Q116"/>
  <c r="P116"/>
  <c r="Q113"/>
  <c r="P113"/>
  <c r="Q112"/>
  <c r="P112"/>
  <c r="Q111"/>
  <c r="P111"/>
  <c r="P109" s="1"/>
  <c r="Q110"/>
  <c r="P110"/>
  <c r="Q108"/>
  <c r="P108"/>
  <c r="Q107"/>
  <c r="P107"/>
  <c r="Q106"/>
  <c r="P106"/>
  <c r="Q105"/>
  <c r="P105"/>
  <c r="Q104"/>
  <c r="P104"/>
  <c r="Q103"/>
  <c r="P103"/>
  <c r="Q102"/>
  <c r="P102"/>
  <c r="Q101"/>
  <c r="P101"/>
  <c r="Q100"/>
  <c r="Q99" s="1"/>
  <c r="P100"/>
  <c r="Q96"/>
  <c r="P96"/>
  <c r="Q95"/>
  <c r="P95"/>
  <c r="Q94"/>
  <c r="P94"/>
  <c r="Q93"/>
  <c r="P93"/>
  <c r="Q92"/>
  <c r="P92"/>
  <c r="Q91"/>
  <c r="P91"/>
  <c r="Q90"/>
  <c r="P90"/>
  <c r="Q89"/>
  <c r="P89"/>
  <c r="Q88"/>
  <c r="P88"/>
  <c r="Q87"/>
  <c r="P87"/>
  <c r="Q86"/>
  <c r="P86"/>
  <c r="Q85"/>
  <c r="P85"/>
  <c r="Q84"/>
  <c r="P84"/>
  <c r="Q83"/>
  <c r="P83"/>
  <c r="Q82"/>
  <c r="P82"/>
  <c r="Q81"/>
  <c r="P81"/>
  <c r="Q80"/>
  <c r="P80"/>
  <c r="Q79"/>
  <c r="P79"/>
  <c r="Q78"/>
  <c r="P78"/>
  <c r="Q77"/>
  <c r="P77"/>
  <c r="Q76"/>
  <c r="P76"/>
  <c r="Q75"/>
  <c r="P75"/>
  <c r="Q74"/>
  <c r="P74"/>
  <c r="Q73"/>
  <c r="P73"/>
  <c r="Q72"/>
  <c r="P72"/>
  <c r="Q71"/>
  <c r="P71"/>
  <c r="Q70"/>
  <c r="P70"/>
  <c r="Q69"/>
  <c r="P69"/>
  <c r="Q68"/>
  <c r="P68"/>
  <c r="Q67"/>
  <c r="P67"/>
  <c r="Q66"/>
  <c r="P66"/>
  <c r="Q65"/>
  <c r="P65"/>
  <c r="Q64"/>
  <c r="P64"/>
  <c r="Q63"/>
  <c r="Q62" s="1"/>
  <c r="P63"/>
  <c r="P62" s="1"/>
  <c r="Q61"/>
  <c r="P61"/>
  <c r="Q60"/>
  <c r="P60"/>
  <c r="Q59"/>
  <c r="P59"/>
  <c r="Q58"/>
  <c r="P58"/>
  <c r="Q57"/>
  <c r="P57"/>
  <c r="Q56"/>
  <c r="P56"/>
  <c r="Q55"/>
  <c r="P55"/>
  <c r="Q54"/>
  <c r="P54"/>
  <c r="Q53"/>
  <c r="P53"/>
  <c r="Q52"/>
  <c r="P52"/>
  <c r="P50" s="1"/>
  <c r="Q51"/>
  <c r="P51"/>
  <c r="Q44"/>
  <c r="Q46"/>
  <c r="Q39"/>
  <c r="Q40"/>
  <c r="Q30"/>
  <c r="Q31"/>
  <c r="Q32"/>
  <c r="Q33"/>
  <c r="Q34"/>
  <c r="Q35"/>
  <c r="Q36"/>
  <c r="P46"/>
  <c r="P44"/>
  <c r="P43" s="1"/>
  <c r="P42" s="1"/>
  <c r="P41" s="1"/>
  <c r="P40"/>
  <c r="P38" s="1"/>
  <c r="P37" s="1"/>
  <c r="Q38"/>
  <c r="Q37" s="1"/>
  <c r="P39"/>
  <c r="P36"/>
  <c r="P31"/>
  <c r="P32"/>
  <c r="P33"/>
  <c r="P34"/>
  <c r="P35"/>
  <c r="P30"/>
  <c r="N136"/>
  <c r="N119"/>
  <c r="N113"/>
  <c r="N106"/>
  <c r="N100"/>
  <c r="N93"/>
  <c r="N87"/>
  <c r="N81"/>
  <c r="N77"/>
  <c r="N71"/>
  <c r="N65"/>
  <c r="N60"/>
  <c r="N54"/>
  <c r="P99"/>
  <c r="P115"/>
  <c r="L135"/>
  <c r="L134" s="1"/>
  <c r="L133" s="1"/>
  <c r="L130"/>
  <c r="L129" s="1"/>
  <c r="L128" s="1"/>
  <c r="L120"/>
  <c r="L115"/>
  <c r="L109"/>
  <c r="L99"/>
  <c r="L62"/>
  <c r="L50"/>
  <c r="L43"/>
  <c r="L42" s="1"/>
  <c r="L41" s="1"/>
  <c r="L38"/>
  <c r="L37" s="1"/>
  <c r="L29"/>
  <c r="L28" s="1"/>
  <c r="J135"/>
  <c r="J134" s="1"/>
  <c r="J133" s="1"/>
  <c r="J130"/>
  <c r="J129" s="1"/>
  <c r="J128" s="1"/>
  <c r="J120"/>
  <c r="J115"/>
  <c r="J109"/>
  <c r="J99"/>
  <c r="J62"/>
  <c r="J50"/>
  <c r="J43"/>
  <c r="J38"/>
  <c r="J37" s="1"/>
  <c r="J29"/>
  <c r="J28" s="1"/>
  <c r="H46"/>
  <c r="N46" s="1"/>
  <c r="H44"/>
  <c r="N44" s="1"/>
  <c r="H138"/>
  <c r="N138" s="1"/>
  <c r="H137"/>
  <c r="N137" s="1"/>
  <c r="H136"/>
  <c r="H132"/>
  <c r="N132" s="1"/>
  <c r="H131"/>
  <c r="N131" s="1"/>
  <c r="H123"/>
  <c r="N123" s="1"/>
  <c r="H122"/>
  <c r="N122" s="1"/>
  <c r="H121"/>
  <c r="N121" s="1"/>
  <c r="H119"/>
  <c r="H118"/>
  <c r="N118" s="1"/>
  <c r="H117"/>
  <c r="N117" s="1"/>
  <c r="H116"/>
  <c r="N116" s="1"/>
  <c r="H113"/>
  <c r="H112"/>
  <c r="N112" s="1"/>
  <c r="H111"/>
  <c r="N111" s="1"/>
  <c r="H110"/>
  <c r="N110" s="1"/>
  <c r="H108"/>
  <c r="N108" s="1"/>
  <c r="H107"/>
  <c r="N107" s="1"/>
  <c r="H106"/>
  <c r="H105"/>
  <c r="N105" s="1"/>
  <c r="H104"/>
  <c r="N104" s="1"/>
  <c r="H103"/>
  <c r="N103" s="1"/>
  <c r="H102"/>
  <c r="N102" s="1"/>
  <c r="H101"/>
  <c r="N101" s="1"/>
  <c r="H100"/>
  <c r="H96"/>
  <c r="N96" s="1"/>
  <c r="H95"/>
  <c r="N95" s="1"/>
  <c r="H94"/>
  <c r="N94" s="1"/>
  <c r="H93"/>
  <c r="H92"/>
  <c r="N92" s="1"/>
  <c r="H91"/>
  <c r="N91" s="1"/>
  <c r="H90"/>
  <c r="N90" s="1"/>
  <c r="H89"/>
  <c r="N89" s="1"/>
  <c r="H88"/>
  <c r="N88" s="1"/>
  <c r="H87"/>
  <c r="H86"/>
  <c r="N86" s="1"/>
  <c r="H85"/>
  <c r="N85" s="1"/>
  <c r="H84"/>
  <c r="N84" s="1"/>
  <c r="H83"/>
  <c r="N83" s="1"/>
  <c r="H82"/>
  <c r="N82" s="1"/>
  <c r="H81"/>
  <c r="H80"/>
  <c r="N80" s="1"/>
  <c r="H79"/>
  <c r="N79" s="1"/>
  <c r="H78"/>
  <c r="N78" s="1"/>
  <c r="H77"/>
  <c r="H76"/>
  <c r="N76" s="1"/>
  <c r="H75"/>
  <c r="N75" s="1"/>
  <c r="H74"/>
  <c r="N74" s="1"/>
  <c r="H73"/>
  <c r="N73" s="1"/>
  <c r="H72"/>
  <c r="N72" s="1"/>
  <c r="H71"/>
  <c r="H70"/>
  <c r="N70" s="1"/>
  <c r="H69"/>
  <c r="N69" s="1"/>
  <c r="H68"/>
  <c r="N68" s="1"/>
  <c r="H67"/>
  <c r="N67" s="1"/>
  <c r="H66"/>
  <c r="N66" s="1"/>
  <c r="H65"/>
  <c r="H64"/>
  <c r="N64" s="1"/>
  <c r="H63"/>
  <c r="N63" s="1"/>
  <c r="H61"/>
  <c r="N61" s="1"/>
  <c r="H60"/>
  <c r="H59"/>
  <c r="N59" s="1"/>
  <c r="H58"/>
  <c r="N58" s="1"/>
  <c r="H57"/>
  <c r="N57" s="1"/>
  <c r="H56"/>
  <c r="N56" s="1"/>
  <c r="H55"/>
  <c r="N55" s="1"/>
  <c r="H54"/>
  <c r="H53"/>
  <c r="N53" s="1"/>
  <c r="H52"/>
  <c r="N52" s="1"/>
  <c r="H51"/>
  <c r="N51" s="1"/>
  <c r="H40"/>
  <c r="N40" s="1"/>
  <c r="H39"/>
  <c r="N39" s="1"/>
  <c r="H31"/>
  <c r="N31" s="1"/>
  <c r="H32"/>
  <c r="N32" s="1"/>
  <c r="H33"/>
  <c r="N33" s="1"/>
  <c r="H34"/>
  <c r="N34" s="1"/>
  <c r="H35"/>
  <c r="N35" s="1"/>
  <c r="H36"/>
  <c r="N36" s="1"/>
  <c r="H30"/>
  <c r="N30" s="1"/>
  <c r="F135"/>
  <c r="F130"/>
  <c r="F129" s="1"/>
  <c r="F128" s="1"/>
  <c r="F120"/>
  <c r="F115"/>
  <c r="F109"/>
  <c r="F99"/>
  <c r="F62"/>
  <c r="F50"/>
  <c r="F43"/>
  <c r="F42" s="1"/>
  <c r="F41" s="1"/>
  <c r="F38"/>
  <c r="F37" s="1"/>
  <c r="F29"/>
  <c r="F28" s="1"/>
  <c r="E138"/>
  <c r="I138" s="1"/>
  <c r="O138" s="1"/>
  <c r="E137"/>
  <c r="I137" s="1"/>
  <c r="O137" s="1"/>
  <c r="E136"/>
  <c r="I136" s="1"/>
  <c r="O136" s="1"/>
  <c r="E132"/>
  <c r="I132" s="1"/>
  <c r="O132" s="1"/>
  <c r="E131"/>
  <c r="I131" s="1"/>
  <c r="E123"/>
  <c r="I123" s="1"/>
  <c r="O123" s="1"/>
  <c r="E122"/>
  <c r="I122" s="1"/>
  <c r="O122" s="1"/>
  <c r="E121"/>
  <c r="I121" s="1"/>
  <c r="O121" s="1"/>
  <c r="E119"/>
  <c r="I119" s="1"/>
  <c r="O119" s="1"/>
  <c r="E118"/>
  <c r="I118" s="1"/>
  <c r="O118" s="1"/>
  <c r="E117"/>
  <c r="I117" s="1"/>
  <c r="E116"/>
  <c r="I116" s="1"/>
  <c r="E113"/>
  <c r="I113" s="1"/>
  <c r="E112"/>
  <c r="I112" s="1"/>
  <c r="E111"/>
  <c r="I111" s="1"/>
  <c r="E110"/>
  <c r="I110" s="1"/>
  <c r="E108"/>
  <c r="I108" s="1"/>
  <c r="O108" s="1"/>
  <c r="E107"/>
  <c r="I107" s="1"/>
  <c r="O107" s="1"/>
  <c r="E106"/>
  <c r="I106" s="1"/>
  <c r="O106" s="1"/>
  <c r="E105"/>
  <c r="I105" s="1"/>
  <c r="O105" s="1"/>
  <c r="E104"/>
  <c r="I104" s="1"/>
  <c r="O104" s="1"/>
  <c r="E103"/>
  <c r="I103" s="1"/>
  <c r="O103" s="1"/>
  <c r="E102"/>
  <c r="I102" s="1"/>
  <c r="E101"/>
  <c r="I101" s="1"/>
  <c r="O101" s="1"/>
  <c r="E100"/>
  <c r="I100" s="1"/>
  <c r="E96"/>
  <c r="I96" s="1"/>
  <c r="O96" s="1"/>
  <c r="E95"/>
  <c r="I95" s="1"/>
  <c r="O95" s="1"/>
  <c r="E94"/>
  <c r="I94" s="1"/>
  <c r="O94" s="1"/>
  <c r="E93"/>
  <c r="I93" s="1"/>
  <c r="O93" s="1"/>
  <c r="E92"/>
  <c r="I92" s="1"/>
  <c r="O92" s="1"/>
  <c r="E91"/>
  <c r="I91" s="1"/>
  <c r="O91" s="1"/>
  <c r="E90"/>
  <c r="I90" s="1"/>
  <c r="O90" s="1"/>
  <c r="E89"/>
  <c r="I89" s="1"/>
  <c r="O89" s="1"/>
  <c r="E88"/>
  <c r="I88" s="1"/>
  <c r="O88" s="1"/>
  <c r="E87"/>
  <c r="I87" s="1"/>
  <c r="O87" s="1"/>
  <c r="E86"/>
  <c r="I86" s="1"/>
  <c r="O86" s="1"/>
  <c r="E85"/>
  <c r="I85" s="1"/>
  <c r="O85" s="1"/>
  <c r="E84"/>
  <c r="I84" s="1"/>
  <c r="O84" s="1"/>
  <c r="E83"/>
  <c r="I83" s="1"/>
  <c r="O83" s="1"/>
  <c r="E82"/>
  <c r="I82" s="1"/>
  <c r="O82" s="1"/>
  <c r="E81"/>
  <c r="I81" s="1"/>
  <c r="O81" s="1"/>
  <c r="E80"/>
  <c r="I80" s="1"/>
  <c r="O80" s="1"/>
  <c r="E79"/>
  <c r="I79" s="1"/>
  <c r="O79" s="1"/>
  <c r="E78"/>
  <c r="I78" s="1"/>
  <c r="O78" s="1"/>
  <c r="E77"/>
  <c r="I77" s="1"/>
  <c r="O77" s="1"/>
  <c r="E76"/>
  <c r="I76" s="1"/>
  <c r="O76" s="1"/>
  <c r="E75"/>
  <c r="I75" s="1"/>
  <c r="O75" s="1"/>
  <c r="E74"/>
  <c r="I74" s="1"/>
  <c r="O74" s="1"/>
  <c r="E73"/>
  <c r="I73" s="1"/>
  <c r="O73" s="1"/>
  <c r="E72"/>
  <c r="I72" s="1"/>
  <c r="O72" s="1"/>
  <c r="E71"/>
  <c r="I71" s="1"/>
  <c r="O71" s="1"/>
  <c r="E70"/>
  <c r="I70" s="1"/>
  <c r="E69"/>
  <c r="I69" s="1"/>
  <c r="O69" s="1"/>
  <c r="E68"/>
  <c r="I68" s="1"/>
  <c r="O68" s="1"/>
  <c r="E67"/>
  <c r="I67" s="1"/>
  <c r="E66"/>
  <c r="I66" s="1"/>
  <c r="E65"/>
  <c r="I65" s="1"/>
  <c r="E64"/>
  <c r="I64" s="1"/>
  <c r="O64" s="1"/>
  <c r="E63"/>
  <c r="I63" s="1"/>
  <c r="O63" s="1"/>
  <c r="E61"/>
  <c r="I61" s="1"/>
  <c r="O61" s="1"/>
  <c r="E60"/>
  <c r="I60" s="1"/>
  <c r="O60" s="1"/>
  <c r="E59"/>
  <c r="I59" s="1"/>
  <c r="O59" s="1"/>
  <c r="E58"/>
  <c r="I58" s="1"/>
  <c r="O58" s="1"/>
  <c r="E57"/>
  <c r="I57" s="1"/>
  <c r="O57" s="1"/>
  <c r="E56"/>
  <c r="I56" s="1"/>
  <c r="O56" s="1"/>
  <c r="E55"/>
  <c r="I55" s="1"/>
  <c r="O55" s="1"/>
  <c r="E54"/>
  <c r="I54" s="1"/>
  <c r="O54" s="1"/>
  <c r="E53"/>
  <c r="I53" s="1"/>
  <c r="O53" s="1"/>
  <c r="E52"/>
  <c r="I52" s="1"/>
  <c r="O52" s="1"/>
  <c r="E51"/>
  <c r="I51" s="1"/>
  <c r="O51" s="1"/>
  <c r="E46"/>
  <c r="I46" s="1"/>
  <c r="E44"/>
  <c r="I44" s="1"/>
  <c r="O44" s="1"/>
  <c r="E40"/>
  <c r="I40" s="1"/>
  <c r="O40" s="1"/>
  <c r="O38" s="1"/>
  <c r="E39"/>
  <c r="I39" s="1"/>
  <c r="O39" s="1"/>
  <c r="E36"/>
  <c r="I36" s="1"/>
  <c r="O36" s="1"/>
  <c r="E35"/>
  <c r="I35" s="1"/>
  <c r="O35" s="1"/>
  <c r="E34"/>
  <c r="I34" s="1"/>
  <c r="O34" s="1"/>
  <c r="E33"/>
  <c r="I33" s="1"/>
  <c r="O33" s="1"/>
  <c r="E32"/>
  <c r="I32" s="1"/>
  <c r="O32" s="1"/>
  <c r="E31"/>
  <c r="I31" s="1"/>
  <c r="O31" s="1"/>
  <c r="E30"/>
  <c r="I30" s="1"/>
  <c r="O30" s="1"/>
  <c r="D135"/>
  <c r="D134" s="1"/>
  <c r="D133" s="1"/>
  <c r="D130"/>
  <c r="D129" s="1"/>
  <c r="D128" s="1"/>
  <c r="D120"/>
  <c r="D115"/>
  <c r="D109"/>
  <c r="D99"/>
  <c r="D62"/>
  <c r="D50"/>
  <c r="D43"/>
  <c r="D42" s="1"/>
  <c r="D41" s="1"/>
  <c r="D38"/>
  <c r="D37" s="1"/>
  <c r="D29"/>
  <c r="D28" s="1"/>
  <c r="K135"/>
  <c r="K134" s="1"/>
  <c r="K133" s="1"/>
  <c r="G135"/>
  <c r="G134" s="1"/>
  <c r="G133" s="1"/>
  <c r="K130"/>
  <c r="K129" s="1"/>
  <c r="K128" s="1"/>
  <c r="G130"/>
  <c r="G129" s="1"/>
  <c r="G128" s="1"/>
  <c r="G120"/>
  <c r="G115"/>
  <c r="G109"/>
  <c r="G99"/>
  <c r="G62"/>
  <c r="G50"/>
  <c r="G43"/>
  <c r="G42" s="1"/>
  <c r="G41" s="1"/>
  <c r="K38"/>
  <c r="K37" s="1"/>
  <c r="G38"/>
  <c r="G37" s="1"/>
  <c r="G29"/>
  <c r="G28" s="1"/>
  <c r="Q115" l="1"/>
  <c r="O99"/>
  <c r="N62"/>
  <c r="N130"/>
  <c r="N135"/>
  <c r="O50"/>
  <c r="O135"/>
  <c r="O134" s="1"/>
  <c r="O133" s="1"/>
  <c r="N120"/>
  <c r="N29"/>
  <c r="O62"/>
  <c r="O109"/>
  <c r="O120"/>
  <c r="N38"/>
  <c r="P29"/>
  <c r="P28" s="1"/>
  <c r="P27" s="1"/>
  <c r="P26" s="1"/>
  <c r="O115"/>
  <c r="O114" s="1"/>
  <c r="Q43"/>
  <c r="Q42" s="1"/>
  <c r="Q41" s="1"/>
  <c r="Q50"/>
  <c r="Q109"/>
  <c r="Q98" s="1"/>
  <c r="Q135"/>
  <c r="Q134" s="1"/>
  <c r="Q133" s="1"/>
  <c r="O29"/>
  <c r="O28" s="1"/>
  <c r="N115"/>
  <c r="O130"/>
  <c r="O129" s="1"/>
  <c r="O128" s="1"/>
  <c r="O127" s="1"/>
  <c r="O126" s="1"/>
  <c r="O125" s="1"/>
  <c r="O124" s="1"/>
  <c r="P130"/>
  <c r="P129" s="1"/>
  <c r="P128" s="1"/>
  <c r="P127" s="1"/>
  <c r="P126" s="1"/>
  <c r="P125" s="1"/>
  <c r="P124" s="1"/>
  <c r="P114"/>
  <c r="Q114"/>
  <c r="P22"/>
  <c r="P98"/>
  <c r="Q49"/>
  <c r="Q48" s="1"/>
  <c r="Q29"/>
  <c r="Q28" s="1"/>
  <c r="Q27" s="1"/>
  <c r="N109"/>
  <c r="N99"/>
  <c r="N50"/>
  <c r="O43"/>
  <c r="O42" s="1"/>
  <c r="O41" s="1"/>
  <c r="N43"/>
  <c r="Q26"/>
  <c r="Q127"/>
  <c r="Q126" s="1"/>
  <c r="Q125" s="1"/>
  <c r="Q124" s="1"/>
  <c r="P49"/>
  <c r="P48" s="1"/>
  <c r="L49"/>
  <c r="L48" s="1"/>
  <c r="Q22"/>
  <c r="L114"/>
  <c r="J22"/>
  <c r="L27"/>
  <c r="L26" s="1"/>
  <c r="L25" s="1"/>
  <c r="L24" s="1"/>
  <c r="L22"/>
  <c r="L98"/>
  <c r="L97" s="1"/>
  <c r="J21"/>
  <c r="J20" s="1"/>
  <c r="L127"/>
  <c r="L126" s="1"/>
  <c r="L125" s="1"/>
  <c r="L124" s="1"/>
  <c r="L21"/>
  <c r="F22"/>
  <c r="J27"/>
  <c r="J49"/>
  <c r="J48" s="1"/>
  <c r="J114"/>
  <c r="I130"/>
  <c r="I129" s="1"/>
  <c r="I128" s="1"/>
  <c r="J98"/>
  <c r="F49"/>
  <c r="F48" s="1"/>
  <c r="F114"/>
  <c r="J127"/>
  <c r="J126" s="1"/>
  <c r="J125" s="1"/>
  <c r="J124" s="1"/>
  <c r="J42"/>
  <c r="J41" s="1"/>
  <c r="I120"/>
  <c r="F27"/>
  <c r="F26" s="1"/>
  <c r="F134"/>
  <c r="F133" s="1"/>
  <c r="F127" s="1"/>
  <c r="F126" s="1"/>
  <c r="F125" s="1"/>
  <c r="F124" s="1"/>
  <c r="F98"/>
  <c r="F21"/>
  <c r="D98"/>
  <c r="E109"/>
  <c r="D22"/>
  <c r="K43"/>
  <c r="K42" s="1"/>
  <c r="K41" s="1"/>
  <c r="D27"/>
  <c r="D26" s="1"/>
  <c r="D49"/>
  <c r="D48" s="1"/>
  <c r="D114"/>
  <c r="E135"/>
  <c r="E134" s="1"/>
  <c r="E133" s="1"/>
  <c r="E130"/>
  <c r="E129" s="1"/>
  <c r="E128" s="1"/>
  <c r="H130"/>
  <c r="H129" s="1"/>
  <c r="H128" s="1"/>
  <c r="E120"/>
  <c r="E115"/>
  <c r="H115"/>
  <c r="E99"/>
  <c r="E62"/>
  <c r="E50"/>
  <c r="E43"/>
  <c r="E42" s="1"/>
  <c r="E41" s="1"/>
  <c r="E29"/>
  <c r="E28" s="1"/>
  <c r="E38"/>
  <c r="E37" s="1"/>
  <c r="D127"/>
  <c r="D126" s="1"/>
  <c r="D125" s="1"/>
  <c r="D124" s="1"/>
  <c r="D21"/>
  <c r="K120"/>
  <c r="H43"/>
  <c r="H42" s="1"/>
  <c r="H41" s="1"/>
  <c r="M29"/>
  <c r="M28" s="1"/>
  <c r="H38"/>
  <c r="H37" s="1"/>
  <c r="K50"/>
  <c r="K99"/>
  <c r="H99"/>
  <c r="K109"/>
  <c r="K127"/>
  <c r="K126" s="1"/>
  <c r="K125" s="1"/>
  <c r="K124" s="1"/>
  <c r="I38"/>
  <c r="I37" s="1"/>
  <c r="H120"/>
  <c r="H109"/>
  <c r="G27"/>
  <c r="G26" s="1"/>
  <c r="I43"/>
  <c r="I42" s="1"/>
  <c r="I41" s="1"/>
  <c r="H50"/>
  <c r="H62"/>
  <c r="K29"/>
  <c r="M62"/>
  <c r="I99"/>
  <c r="I109"/>
  <c r="G114"/>
  <c r="I115"/>
  <c r="H135"/>
  <c r="H134" s="1"/>
  <c r="H133" s="1"/>
  <c r="G21"/>
  <c r="G98"/>
  <c r="M38"/>
  <c r="I50"/>
  <c r="I29"/>
  <c r="M43"/>
  <c r="M50"/>
  <c r="M135"/>
  <c r="G22"/>
  <c r="G49"/>
  <c r="G48" s="1"/>
  <c r="K115"/>
  <c r="M115"/>
  <c r="S115" s="1"/>
  <c r="M120"/>
  <c r="I135"/>
  <c r="I134" s="1"/>
  <c r="I133" s="1"/>
  <c r="M109"/>
  <c r="I62"/>
  <c r="K62"/>
  <c r="G127"/>
  <c r="G126" s="1"/>
  <c r="G125" s="1"/>
  <c r="G124" s="1"/>
  <c r="O37"/>
  <c r="O27" s="1"/>
  <c r="O26" s="1"/>
  <c r="M99"/>
  <c r="M130"/>
  <c r="N28" l="1"/>
  <c r="N134"/>
  <c r="N49"/>
  <c r="N42"/>
  <c r="O22"/>
  <c r="P97"/>
  <c r="N37"/>
  <c r="N129"/>
  <c r="O21"/>
  <c r="N114"/>
  <c r="O49"/>
  <c r="O48" s="1"/>
  <c r="O25" s="1"/>
  <c r="O24" s="1"/>
  <c r="J26"/>
  <c r="J25" s="1"/>
  <c r="J24" s="1"/>
  <c r="O98"/>
  <c r="O97" s="1"/>
  <c r="N98"/>
  <c r="N22"/>
  <c r="P21"/>
  <c r="P20" s="1"/>
  <c r="I114"/>
  <c r="Q25"/>
  <c r="Q24" s="1"/>
  <c r="N21"/>
  <c r="Q97"/>
  <c r="Q21"/>
  <c r="Q20" s="1"/>
  <c r="K22"/>
  <c r="P25"/>
  <c r="P24" s="1"/>
  <c r="P23" s="1"/>
  <c r="L23"/>
  <c r="D20"/>
  <c r="D25"/>
  <c r="D24" s="1"/>
  <c r="F20"/>
  <c r="F25"/>
  <c r="F24" s="1"/>
  <c r="G97"/>
  <c r="L20"/>
  <c r="I127"/>
  <c r="I126" s="1"/>
  <c r="I125" s="1"/>
  <c r="I124" s="1"/>
  <c r="F97"/>
  <c r="F23" s="1"/>
  <c r="G20"/>
  <c r="J97"/>
  <c r="J23" s="1"/>
  <c r="K28"/>
  <c r="K27" s="1"/>
  <c r="K26" s="1"/>
  <c r="K21"/>
  <c r="E98"/>
  <c r="K98"/>
  <c r="D97"/>
  <c r="E27"/>
  <c r="E26" s="1"/>
  <c r="G25"/>
  <c r="G24" s="1"/>
  <c r="K114"/>
  <c r="I98"/>
  <c r="E127"/>
  <c r="E126" s="1"/>
  <c r="E125" s="1"/>
  <c r="E124" s="1"/>
  <c r="H127"/>
  <c r="H126" s="1"/>
  <c r="H125" s="1"/>
  <c r="H124" s="1"/>
  <c r="E22"/>
  <c r="E114"/>
  <c r="H114"/>
  <c r="H98"/>
  <c r="E49"/>
  <c r="E48" s="1"/>
  <c r="H49"/>
  <c r="H48" s="1"/>
  <c r="E21"/>
  <c r="H29"/>
  <c r="H21" s="1"/>
  <c r="I49"/>
  <c r="I48" s="1"/>
  <c r="H22"/>
  <c r="M114"/>
  <c r="S114" s="1"/>
  <c r="M42"/>
  <c r="I21"/>
  <c r="I28"/>
  <c r="I27" s="1"/>
  <c r="I26" s="1"/>
  <c r="M134"/>
  <c r="I22"/>
  <c r="M21"/>
  <c r="S21" s="1"/>
  <c r="K49"/>
  <c r="K48" s="1"/>
  <c r="M98"/>
  <c r="M129"/>
  <c r="M49"/>
  <c r="M37"/>
  <c r="M22"/>
  <c r="O20" l="1"/>
  <c r="N128"/>
  <c r="N41"/>
  <c r="N48"/>
  <c r="N27"/>
  <c r="N133"/>
  <c r="N97"/>
  <c r="N20"/>
  <c r="Q23"/>
  <c r="I97"/>
  <c r="K20"/>
  <c r="K97"/>
  <c r="D23"/>
  <c r="G23"/>
  <c r="O23"/>
  <c r="E97"/>
  <c r="K25"/>
  <c r="K24" s="1"/>
  <c r="I25"/>
  <c r="I24" s="1"/>
  <c r="E20"/>
  <c r="H97"/>
  <c r="E25"/>
  <c r="E24" s="1"/>
  <c r="H20"/>
  <c r="H28"/>
  <c r="H27" s="1"/>
  <c r="H26" s="1"/>
  <c r="H25" s="1"/>
  <c r="H24" s="1"/>
  <c r="M97"/>
  <c r="S97" s="1"/>
  <c r="M48"/>
  <c r="M20"/>
  <c r="S20" s="1"/>
  <c r="M133"/>
  <c r="M41"/>
  <c r="M128"/>
  <c r="M27"/>
  <c r="I20"/>
  <c r="N26" l="1"/>
  <c r="N127"/>
  <c r="K23"/>
  <c r="I23"/>
  <c r="E23"/>
  <c r="H23"/>
  <c r="M127"/>
  <c r="M26"/>
  <c r="N25" l="1"/>
  <c r="N126"/>
  <c r="M126"/>
  <c r="M25"/>
  <c r="N24" l="1"/>
  <c r="N125"/>
  <c r="M24"/>
  <c r="M125"/>
  <c r="N124" l="1"/>
  <c r="N23"/>
  <c r="M23"/>
  <c r="S23" s="1"/>
  <c r="M124"/>
  <c r="T19" l="1"/>
</calcChain>
</file>

<file path=xl/sharedStrings.xml><?xml version="1.0" encoding="utf-8"?>
<sst xmlns="http://schemas.openxmlformats.org/spreadsheetml/2006/main" count="507" uniqueCount="335">
  <si>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</si>
  <si>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</si>
  <si>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</si>
  <si>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</si>
  <si>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</si>
  <si>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</si>
  <si>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</si>
  <si>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</si>
  <si>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</si>
  <si>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Приложение  № 2</t>
  </si>
  <si>
    <t>Номер группы инвестиционных проектов</t>
  </si>
  <si>
    <t>ВСЕГО по инвестиционной программе, в том числе:</t>
  </si>
  <si>
    <t>Форма 2. Отчет об исполнении плана освоения капитальных вложений по инвестиционным проектам инвестиционной программы</t>
  </si>
  <si>
    <t>в текущих ценах</t>
  </si>
  <si>
    <t>в прогнозных ценах</t>
  </si>
  <si>
    <t xml:space="preserve">в прогнозных ценах </t>
  </si>
  <si>
    <t xml:space="preserve">Отклонение от плана освоения капитальных вложений года N 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</si>
  <si>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</si>
  <si>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</si>
  <si>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</si>
  <si>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</si>
  <si>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</si>
  <si>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</si>
  <si>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Освоение капитальных вложений года N, млн. рублей (без НДС)</t>
  </si>
  <si>
    <t>млн. рублей (без НДС)</t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</si>
  <si>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</si>
  <si>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</si>
  <si>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</si>
  <si>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</si>
  <si>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</si>
  <si>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</si>
  <si>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</si>
  <si>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</si>
  <si>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</si>
  <si>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</si>
  <si>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</si>
  <si>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</si>
  <si>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</si>
  <si>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</si>
  <si>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</si>
  <si>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</si>
  <si>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</si>
  <si>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</si>
  <si>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</si>
  <si>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</si>
  <si>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</si>
  <si>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</si>
  <si>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</si>
  <si>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</si>
  <si>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</si>
  <si>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</si>
  <si>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</si>
  <si>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</si>
  <si>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</si>
  <si>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</si>
  <si>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</si>
  <si>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</si>
  <si>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</si>
  <si>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</si>
  <si>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</si>
  <si>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</si>
  <si>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</si>
  <si>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</si>
  <si>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</si>
  <si>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</si>
  <si>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</si>
  <si>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</si>
  <si>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</si>
  <si>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</si>
  <si>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</si>
  <si>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</si>
  <si>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</si>
  <si>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</si>
  <si>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</si>
  <si>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</si>
  <si>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</si>
  <si>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</si>
  <si>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</si>
  <si>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</si>
  <si>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</si>
  <si>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</si>
  <si>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</si>
  <si>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</si>
  <si>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</si>
  <si>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</si>
  <si>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</si>
  <si>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</si>
  <si>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</si>
  <si>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</si>
  <si>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</si>
  <si>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>уточнение стоимости по результатам закупочных процедур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</si>
  <si>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</si>
  <si>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</si>
  <si>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</si>
  <si>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</si>
  <si>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</si>
  <si>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</si>
  <si>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</si>
  <si>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</si>
  <si>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</si>
  <si>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</si>
  <si>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</si>
  <si>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</si>
  <si>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</si>
  <si>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</si>
  <si>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</si>
  <si>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</si>
  <si>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</si>
  <si>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</si>
  <si>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</si>
  <si>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</si>
  <si>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</si>
  <si>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</si>
  <si>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</si>
  <si>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</si>
  <si>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</si>
  <si>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</si>
  <si>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</si>
  <si>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</si>
  <si>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</si>
  <si>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</si>
  <si>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</si>
  <si>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</si>
  <si>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</si>
  <si>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</si>
  <si>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</si>
  <si>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</si>
  <si>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</si>
  <si>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</si>
  <si>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</si>
  <si>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</si>
  <si>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</si>
  <si>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</si>
  <si>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</si>
  <si>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</si>
  <si>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</si>
  <si>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</si>
  <si>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</si>
  <si>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</si>
  <si>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</si>
  <si>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</si>
  <si>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</si>
  <si>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</si>
  <si>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</si>
  <si>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</si>
  <si>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</si>
  <si>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</si>
  <si>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</si>
  <si>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</si>
  <si>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</si>
  <si>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</si>
  <si>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</si>
  <si>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</si>
  <si>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</si>
  <si>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</si>
  <si>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</si>
  <si>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</si>
  <si>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</si>
  <si>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</si>
  <si>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</si>
  <si>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</si>
  <si>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</si>
  <si>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</si>
  <si>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</si>
  <si>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</si>
  <si>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</si>
  <si>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</si>
  <si>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</si>
  <si>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</si>
  <si>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</si>
  <si>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</si>
  <si>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</si>
  <si>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</si>
  <si>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</si>
  <si>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</si>
  <si>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</si>
  <si>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</si>
  <si>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</si>
  <si>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</si>
  <si>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</si>
  <si>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</si>
  <si>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</si>
  <si>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</si>
  <si>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</si>
  <si>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</si>
  <si>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</si>
  <si>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</si>
  <si>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</si>
  <si>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</si>
  <si>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</si>
  <si>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</si>
  <si>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</si>
  <si>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</si>
  <si>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</si>
  <si>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</si>
  <si>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</si>
  <si>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</si>
  <si>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</si>
  <si>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</si>
  <si>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</si>
  <si>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</si>
  <si>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</si>
  <si>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</si>
  <si>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</si>
  <si>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</si>
  <si>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</si>
  <si>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</si>
  <si>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</si>
  <si>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</si>
  <si>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</si>
  <si>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</si>
  <si>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</si>
  <si>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</si>
  <si>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</si>
  <si>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</si>
  <si>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</si>
  <si>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</si>
  <si>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</si>
  <si>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</si>
  <si>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</si>
  <si>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</si>
  <si>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</si>
  <si>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</si>
  <si>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</si>
  <si>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</si>
  <si>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</si>
  <si>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</si>
  <si>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</si>
  <si>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</si>
  <si>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</si>
  <si>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</si>
  <si>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</si>
  <si>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</si>
  <si>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</si>
  <si>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</si>
  <si>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</si>
  <si>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</si>
  <si>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</si>
  <si>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</si>
  <si>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</si>
  <si>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</si>
  <si>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</si>
  <si>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</si>
  <si>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</si>
  <si>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</si>
  <si>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</si>
  <si>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</si>
  <si>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</si>
  <si>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</si>
  <si>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</si>
  <si>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</si>
  <si>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</si>
  <si>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</si>
  <si>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</si>
  <si>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</si>
  <si>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</si>
  <si>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</si>
  <si>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</si>
  <si>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</si>
  <si>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</si>
  <si>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</si>
  <si>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</si>
  <si>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</si>
  <si>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</si>
  <si>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</si>
  <si>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</si>
  <si>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</si>
  <si>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</si>
  <si>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</si>
  <si>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</si>
  <si>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</si>
  <si>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</si>
  <si>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</si>
  <si>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</si>
  <si>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</si>
  <si>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</si>
  <si>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</si>
  <si>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</si>
  <si>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</si>
  <si>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</si>
  <si>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</si>
  <si>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</si>
  <si>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</si>
  <si>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</si>
  <si>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</si>
  <si>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</si>
  <si>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</si>
  <si>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</si>
  <si>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</si>
  <si>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</si>
  <si>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</si>
  <si>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</si>
  <si>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</si>
  <si>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</si>
  <si>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</si>
  <si>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</si>
  <si>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</si>
  <si>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</si>
  <si>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</si>
  <si>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</si>
  <si>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</si>
  <si>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</si>
  <si>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</si>
  <si>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</si>
  <si>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</si>
  <si>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</si>
  <si>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</si>
  <si>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</si>
  <si>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</si>
  <si>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</si>
  <si>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</si>
  <si>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</si>
  <si>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</si>
  <si>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</si>
  <si>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</si>
  <si>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 xml:space="preserve">выполнено хоз.способом 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</si>
  <si>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</si>
  <si>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</si>
  <si>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</si>
  <si>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</si>
  <si>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</si>
  <si>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</si>
  <si>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</si>
  <si>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</si>
  <si>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</si>
  <si>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</si>
  <si>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</si>
  <si>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</si>
  <si>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</si>
  <si>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</si>
  <si>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</si>
  <si>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</si>
  <si>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 xml:space="preserve">Фактический объем освоения капитальных вложений на 01.01.2018 года (года N), млн. рублей 
(без НДС) </t>
  </si>
  <si>
    <t xml:space="preserve">Остаток освоения капитальных вложений 
на 01.01.2018 года (года N), млн. рублей (без НДС) </t>
  </si>
  <si>
    <t xml:space="preserve">Остаток освоения капитальных вложений 
на 01.01.2019 года (года (N+1)), млн. рублей 
(без НДС)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</si>
</sst>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4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34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left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36" fillId="0" borderId="0" xfId="37" applyFont="1" applyFill="1" applyBorder="1" applyAlignment="1">
      <alignment horizontal="left" vertical="center" wrapText="1"/>
    </xf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7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167" fontId="40" fillId="25" borderId="10" xfId="0" applyNumberFormat="1" applyFont="1" applyFill="1" applyBorder="1" applyAlignment="1">
      <alignment horizontal="center" vertical="center" wrapText="1"/>
    </xf>
    <xf numFmtId="167" fontId="40" fillId="25" borderId="10" xfId="0" applyNumberFormat="1" applyFont="1" applyFill="1" applyBorder="1" applyAlignment="1">
      <alignment horizontal="left" vertical="center" wrapText="1"/>
    </xf>
    <xf numFmtId="9" fontId="40" fillId="25" borderId="10" xfId="0" applyNumberFormat="1" applyFont="1" applyFill="1" applyBorder="1" applyAlignment="1">
      <alignment horizontal="center" vertical="center" wrapText="1"/>
    </xf>
    <xf numFmtId="0" fontId="36" fillId="24" borderId="0" xfId="37" applyFont="1" applyFill="1"/>
    <xf numFmtId="0" fontId="40" fillId="26" borderId="10" xfId="0" applyFont="1" applyFill="1" applyBorder="1" applyAlignment="1">
      <alignment horizontal="left" vertical="center" wrapText="1"/>
    </xf>
    <xf numFmtId="0" fontId="40" fillId="26" borderId="10" xfId="0" applyFont="1" applyFill="1" applyBorder="1" applyAlignment="1">
      <alignment horizontal="center" vertical="center" wrapText="1"/>
    </xf>
    <xf numFmtId="167" fontId="40" fillId="26" borderId="10" xfId="0" applyNumberFormat="1" applyFont="1" applyFill="1" applyBorder="1" applyAlignment="1">
      <alignment horizontal="center" vertical="center" wrapText="1"/>
    </xf>
    <xf numFmtId="9" fontId="40" fillId="26" borderId="10" xfId="0" applyNumberFormat="1" applyFont="1" applyFill="1" applyBorder="1" applyAlignment="1">
      <alignment horizontal="center" vertical="center" wrapText="1"/>
    </xf>
    <xf numFmtId="167" fontId="40" fillId="27" borderId="10" xfId="0" applyNumberFormat="1" applyFont="1" applyFill="1" applyBorder="1" applyAlignment="1">
      <alignment horizontal="left" vertical="center" wrapText="1"/>
    </xf>
    <xf numFmtId="167" fontId="40" fillId="27" borderId="10" xfId="0" applyNumberFormat="1" applyFont="1" applyFill="1" applyBorder="1" applyAlignment="1">
      <alignment horizontal="center" vertical="center" wrapText="1"/>
    </xf>
    <xf numFmtId="0" fontId="40" fillId="25" borderId="10" xfId="0" applyNumberFormat="1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left" vertical="center" wrapText="1"/>
    </xf>
    <xf numFmtId="0" fontId="40" fillId="25" borderId="10" xfId="0" applyFont="1" applyFill="1" applyBorder="1" applyAlignment="1">
      <alignment horizontal="center" vertical="center" wrapText="1"/>
    </xf>
    <xf numFmtId="49" fontId="40" fillId="25" borderId="10" xfId="0" applyNumberFormat="1" applyFont="1" applyFill="1" applyBorder="1" applyAlignment="1">
      <alignment horizontal="center" vertical="center" wrapText="1"/>
    </xf>
    <xf numFmtId="167" fontId="40" fillId="25" borderId="10" xfId="621" applyNumberFormat="1" applyFont="1" applyFill="1" applyBorder="1" applyAlignment="1" applyProtection="1">
      <alignment horizontal="left" vertical="center" wrapText="1"/>
      <protection locked="0"/>
    </xf>
    <xf numFmtId="167" fontId="40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40" fillId="26" borderId="10" xfId="0" applyNumberFormat="1" applyFont="1" applyFill="1" applyBorder="1" applyAlignment="1">
      <alignment horizontal="center" vertical="center" wrapText="1"/>
    </xf>
    <xf numFmtId="167" fontId="40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9" fontId="9" fillId="0" borderId="10" xfId="37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horizontal="center" vertical="center" wrapText="1"/>
    </xf>
    <xf numFmtId="168" fontId="29" fillId="24" borderId="10" xfId="0" applyNumberFormat="1" applyFont="1" applyFill="1" applyBorder="1" applyAlignment="1">
      <alignment horizontal="center" vertical="center" wrapText="1"/>
    </xf>
    <xf numFmtId="167" fontId="40" fillId="30" borderId="10" xfId="621" applyNumberFormat="1" applyFont="1" applyFill="1" applyBorder="1" applyAlignment="1" applyProtection="1">
      <alignment horizontal="left" vertical="center" wrapText="1"/>
      <protection locked="0"/>
    </xf>
    <xf numFmtId="49" fontId="40" fillId="26" borderId="10" xfId="0" applyNumberFormat="1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 wrapText="1"/>
    </xf>
    <xf numFmtId="167" fontId="40" fillId="24" borderId="10" xfId="0" applyNumberFormat="1" applyFont="1" applyFill="1" applyBorder="1" applyAlignment="1">
      <alignment horizontal="left" vertical="center" wrapText="1"/>
    </xf>
    <xf numFmtId="0" fontId="40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vertical="center" wrapText="1"/>
    </xf>
    <xf numFmtId="167" fontId="40" fillId="31" borderId="10" xfId="621" applyNumberFormat="1" applyFont="1" applyFill="1" applyBorder="1" applyAlignment="1" applyProtection="1">
      <alignment horizontal="left" vertical="center" wrapText="1"/>
      <protection locked="0"/>
    </xf>
    <xf numFmtId="167" fontId="29" fillId="24" borderId="10" xfId="621" applyNumberFormat="1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0" fontId="40" fillId="27" borderId="10" xfId="0" applyNumberFormat="1" applyFont="1" applyFill="1" applyBorder="1" applyAlignment="1">
      <alignment horizontal="center" vertical="center" wrapText="1"/>
    </xf>
    <xf numFmtId="167" fontId="40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40" fillId="27" borderId="10" xfId="0" applyFont="1" applyFill="1" applyBorder="1" applyAlignment="1">
      <alignment horizontal="center" vertical="center" wrapText="1"/>
    </xf>
    <xf numFmtId="49" fontId="36" fillId="24" borderId="10" xfId="0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horizontal="left" vertical="center" wrapText="1"/>
    </xf>
    <xf numFmtId="0" fontId="36" fillId="24" borderId="10" xfId="0" applyFont="1" applyFill="1" applyBorder="1" applyAlignment="1">
      <alignment horizontal="center" vertical="center" wrapText="1"/>
    </xf>
    <xf numFmtId="167" fontId="36" fillId="24" borderId="10" xfId="0" applyNumberFormat="1" applyFont="1" applyFill="1" applyBorder="1" applyAlignment="1">
      <alignment horizontal="center" vertical="center" wrapText="1"/>
    </xf>
    <xf numFmtId="167" fontId="36" fillId="0" borderId="10" xfId="0" applyNumberFormat="1" applyFont="1" applyFill="1" applyBorder="1" applyAlignment="1">
      <alignment horizontal="center" vertical="center" wrapText="1"/>
    </xf>
    <xf numFmtId="167" fontId="36" fillId="0" borderId="10" xfId="37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0" fontId="36" fillId="24" borderId="10" xfId="0" applyNumberFormat="1" applyFont="1" applyFill="1" applyBorder="1" applyAlignment="1">
      <alignment horizontal="center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0" fontId="40" fillId="27" borderId="10" xfId="0" applyFont="1" applyFill="1" applyBorder="1" applyAlignment="1">
      <alignment horizontal="left" vertical="center" wrapText="1"/>
    </xf>
    <xf numFmtId="49" fontId="36" fillId="24" borderId="21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167" fontId="29" fillId="0" borderId="10" xfId="0" applyNumberFormat="1" applyFont="1" applyBorder="1" applyAlignment="1">
      <alignment horizontal="center" vertical="center"/>
    </xf>
    <xf numFmtId="0" fontId="29" fillId="0" borderId="10" xfId="0" applyFont="1" applyFill="1" applyBorder="1" applyAlignment="1">
      <alignment vertical="center" wrapText="1"/>
    </xf>
    <xf numFmtId="0" fontId="40" fillId="25" borderId="10" xfId="0" applyFont="1" applyFill="1" applyBorder="1" applyAlignment="1">
      <alignment horizontal="left" wrapText="1"/>
    </xf>
    <xf numFmtId="167" fontId="36" fillId="24" borderId="10" xfId="621" applyNumberFormat="1" applyFont="1" applyFill="1" applyBorder="1" applyAlignment="1">
      <alignment horizontal="left" vertical="center" wrapText="1"/>
    </xf>
    <xf numFmtId="167" fontId="36" fillId="24" borderId="10" xfId="621" applyNumberFormat="1" applyFont="1" applyFill="1" applyBorder="1" applyAlignment="1">
      <alignment horizontal="center" vertical="center" wrapText="1"/>
    </xf>
    <xf numFmtId="167" fontId="40" fillId="25" borderId="11" xfId="0" applyNumberFormat="1" applyFont="1" applyFill="1" applyBorder="1" applyAlignment="1">
      <alignment horizontal="center" vertical="center" wrapText="1"/>
    </xf>
    <xf numFmtId="0" fontId="40" fillId="26" borderId="11" xfId="0" applyFont="1" applyFill="1" applyBorder="1" applyAlignment="1">
      <alignment horizontal="center" vertical="center" wrapText="1"/>
    </xf>
    <xf numFmtId="167" fontId="40" fillId="27" borderId="11" xfId="0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167" fontId="40" fillId="26" borderId="11" xfId="0" applyNumberFormat="1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29" fillId="0" borderId="11" xfId="37" applyFont="1" applyFill="1" applyBorder="1" applyAlignment="1">
      <alignment horizontal="center" vertical="center" wrapText="1"/>
    </xf>
    <xf numFmtId="0" fontId="40" fillId="25" borderId="11" xfId="0" applyFont="1" applyFill="1" applyBorder="1" applyAlignment="1">
      <alignment horizontal="center" vertical="center" wrapText="1"/>
    </xf>
    <xf numFmtId="167" fontId="44" fillId="24" borderId="11" xfId="0" applyNumberFormat="1" applyFont="1" applyFill="1" applyBorder="1" applyAlignment="1">
      <alignment horizontal="center" vertical="center" wrapText="1"/>
    </xf>
    <xf numFmtId="9" fontId="40" fillId="25" borderId="11" xfId="0" applyNumberFormat="1" applyFont="1" applyFill="1" applyBorder="1" applyAlignment="1">
      <alignment horizontal="center" vertical="center" wrapText="1"/>
    </xf>
    <xf numFmtId="9" fontId="40" fillId="26" borderId="11" xfId="0" applyNumberFormat="1" applyFont="1" applyFill="1" applyBorder="1" applyAlignment="1">
      <alignment horizontal="center" vertical="center" wrapText="1"/>
    </xf>
    <xf numFmtId="9" fontId="40" fillId="27" borderId="11" xfId="0" applyNumberFormat="1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167" fontId="9" fillId="0" borderId="19" xfId="37" applyNumberFormat="1" applyFont="1" applyFill="1" applyBorder="1" applyAlignment="1">
      <alignment horizontal="center" vertical="center" wrapText="1"/>
    </xf>
    <xf numFmtId="167" fontId="9" fillId="0" borderId="20" xfId="37" applyNumberFormat="1" applyFont="1" applyFill="1" applyBorder="1" applyAlignment="1">
      <alignment horizontal="center" vertical="center" wrapText="1"/>
    </xf>
    <xf numFmtId="167" fontId="29" fillId="24" borderId="19" xfId="0" applyNumberFormat="1" applyFont="1" applyFill="1" applyBorder="1" applyAlignment="1">
      <alignment horizontal="center" vertical="center" wrapText="1"/>
    </xf>
    <xf numFmtId="167" fontId="29" fillId="24" borderId="20" xfId="0" applyNumberFormat="1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left" vertical="center" wrapText="1"/>
    </xf>
    <xf numFmtId="167" fontId="36" fillId="0" borderId="19" xfId="37" applyNumberFormat="1" applyFont="1" applyFill="1" applyBorder="1" applyAlignment="1">
      <alignment horizontal="center" vertical="center" wrapText="1"/>
    </xf>
    <xf numFmtId="167" fontId="36" fillId="0" borderId="20" xfId="37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center" vertical="center" wrapText="1"/>
    </xf>
    <xf numFmtId="49" fontId="36" fillId="24" borderId="20" xfId="0" applyNumberFormat="1" applyFont="1" applyFill="1" applyBorder="1" applyAlignment="1">
      <alignment horizontal="center" vertical="center" wrapText="1"/>
    </xf>
    <xf numFmtId="0" fontId="36" fillId="24" borderId="19" xfId="0" applyFont="1" applyFill="1" applyBorder="1" applyAlignment="1">
      <alignment horizontal="center" vertical="center" wrapText="1"/>
    </xf>
    <xf numFmtId="0" fontId="36" fillId="24" borderId="20" xfId="0" applyFont="1" applyFill="1" applyBorder="1" applyAlignment="1">
      <alignment horizontal="center" vertical="center" wrapText="1"/>
    </xf>
    <xf numFmtId="167" fontId="36" fillId="24" borderId="19" xfId="0" applyNumberFormat="1" applyFont="1" applyFill="1" applyBorder="1" applyAlignment="1">
      <alignment horizontal="center" vertical="center" wrapText="1"/>
    </xf>
    <xf numFmtId="167" fontId="36" fillId="24" borderId="20" xfId="0" applyNumberFormat="1" applyFont="1" applyFill="1" applyBorder="1" applyAlignment="1">
      <alignment horizontal="center" vertical="center" wrapText="1"/>
    </xf>
    <xf numFmtId="167" fontId="36" fillId="24" borderId="19" xfId="621" applyNumberFormat="1" applyFont="1" applyFill="1" applyBorder="1" applyAlignment="1">
      <alignment horizontal="center" vertical="center" wrapText="1"/>
    </xf>
    <xf numFmtId="167" fontId="36" fillId="24" borderId="20" xfId="621" applyNumberFormat="1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9" fontId="9" fillId="0" borderId="19" xfId="37" applyNumberFormat="1" applyFont="1" applyFill="1" applyBorder="1" applyAlignment="1">
      <alignment horizontal="center" vertical="center" wrapText="1"/>
    </xf>
    <xf numFmtId="9" fontId="9" fillId="0" borderId="20" xfId="37" applyNumberFormat="1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41"/>
  <sheetViews>
    <sheetView tabSelected="1" view="pageBreakPreview" zoomScale="70" zoomScaleSheetLayoutView="70" workbookViewId="0">
      <selection activeCell="Q116" sqref="Q116"/>
    </sheetView>
  </sheetViews>
  <sheetFormatPr defaultRowHeight="15.75"/>
  <cols>
    <col min="1" max="1" width="14.625" style="6" customWidth="1"/>
    <col min="2" max="2" width="37.25" style="6" bestFit="1" customWidth="1"/>
    <col min="3" max="3" width="16.25" style="6" customWidth="1"/>
    <col min="4" max="4" width="20.625" style="6" customWidth="1"/>
    <col min="5" max="5" width="17.75" style="6" customWidth="1"/>
    <col min="6" max="7" width="9.75" style="6" customWidth="1"/>
    <col min="8" max="15" width="10.125" style="6" customWidth="1"/>
    <col min="16" max="17" width="12" style="6" customWidth="1"/>
    <col min="18" max="19" width="8" style="6" customWidth="1"/>
    <col min="20" max="20" width="20.75" style="6" customWidth="1"/>
    <col min="21" max="21" width="13.25" style="6" customWidth="1"/>
    <col min="22" max="22" width="13" style="6" customWidth="1"/>
    <col min="23" max="23" width="10.25" style="6" customWidth="1"/>
    <col min="24" max="24" width="11.25" style="6" customWidth="1"/>
    <col min="25" max="25" width="11.75" style="6" customWidth="1"/>
    <col min="26" max="26" width="8.75" style="6" customWidth="1"/>
    <col min="27" max="30" width="9" style="6"/>
    <col min="31" max="31" width="16.25" style="6" customWidth="1"/>
    <col min="32" max="66" width="9" style="6"/>
    <col min="67" max="67" width="17.375" style="6" customWidth="1"/>
    <col min="68" max="16384" width="9" style="6"/>
  </cols>
  <sheetData>
    <row r="1" spans="1:33" ht="18.75">
      <c r="T1" s="8" t="s">
        <v>9</v>
      </c>
    </row>
    <row r="2" spans="1:33" ht="18.75">
      <c r="T2" s="9" t="s">
        <v>0</v>
      </c>
    </row>
    <row r="3" spans="1:33" ht="18.75">
      <c r="T3" s="5" t="s">
        <v>18</v>
      </c>
    </row>
    <row r="4" spans="1:33" s="10" customFormat="1" ht="18.75">
      <c r="A4" s="100" t="s">
        <v>12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3" s="10" customFormat="1" ht="18.75">
      <c r="A5" s="103" t="s">
        <v>25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3" s="10" customFormat="1" ht="18.7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3" s="10" customFormat="1" ht="18.75">
      <c r="A7" s="103" t="s">
        <v>26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3">
      <c r="A8" s="102" t="s">
        <v>19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spans="1:33" ht="18.75">
      <c r="A10" s="104" t="s">
        <v>27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spans="1:33" ht="18.75">
      <c r="AF11" s="9"/>
    </row>
    <row r="12" spans="1:33" ht="18.75">
      <c r="A12" s="105" t="s">
        <v>28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</row>
    <row r="13" spans="1:33">
      <c r="A13" s="102" t="s">
        <v>20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3" s="12" customFormat="1" ht="18.7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9"/>
    </row>
    <row r="15" spans="1:33" ht="15.75" customHeight="1">
      <c r="A15" s="106" t="s">
        <v>10</v>
      </c>
      <c r="B15" s="106" t="s">
        <v>8</v>
      </c>
      <c r="C15" s="106" t="s">
        <v>2</v>
      </c>
      <c r="D15" s="106" t="s">
        <v>21</v>
      </c>
      <c r="E15" s="106" t="s">
        <v>22</v>
      </c>
      <c r="F15" s="107" t="s">
        <v>332</v>
      </c>
      <c r="G15" s="109"/>
      <c r="H15" s="106" t="s">
        <v>333</v>
      </c>
      <c r="I15" s="106"/>
      <c r="J15" s="106" t="s">
        <v>23</v>
      </c>
      <c r="K15" s="106"/>
      <c r="L15" s="106"/>
      <c r="M15" s="106"/>
      <c r="N15" s="106" t="s">
        <v>334</v>
      </c>
      <c r="O15" s="106"/>
      <c r="P15" s="107" t="s">
        <v>16</v>
      </c>
      <c r="Q15" s="108"/>
      <c r="R15" s="108"/>
      <c r="S15" s="109"/>
      <c r="T15" s="106" t="s">
        <v>3</v>
      </c>
      <c r="U15" s="15"/>
    </row>
    <row r="16" spans="1:33" ht="59.25" customHeight="1">
      <c r="A16" s="106"/>
      <c r="B16" s="106"/>
      <c r="C16" s="106"/>
      <c r="D16" s="106"/>
      <c r="E16" s="106"/>
      <c r="F16" s="110"/>
      <c r="G16" s="112"/>
      <c r="H16" s="106"/>
      <c r="I16" s="106"/>
      <c r="J16" s="106"/>
      <c r="K16" s="106"/>
      <c r="L16" s="106"/>
      <c r="M16" s="106"/>
      <c r="N16" s="106"/>
      <c r="O16" s="106"/>
      <c r="P16" s="110"/>
      <c r="Q16" s="111"/>
      <c r="R16" s="111"/>
      <c r="S16" s="112"/>
      <c r="T16" s="106"/>
    </row>
    <row r="17" spans="1:20" ht="49.5" customHeight="1">
      <c r="A17" s="106"/>
      <c r="B17" s="106"/>
      <c r="C17" s="106"/>
      <c r="D17" s="106"/>
      <c r="E17" s="106"/>
      <c r="F17" s="110"/>
      <c r="G17" s="112"/>
      <c r="H17" s="106"/>
      <c r="I17" s="106"/>
      <c r="J17" s="106" t="s">
        <v>5</v>
      </c>
      <c r="K17" s="106"/>
      <c r="L17" s="106" t="s">
        <v>6</v>
      </c>
      <c r="M17" s="106"/>
      <c r="N17" s="106"/>
      <c r="O17" s="106"/>
      <c r="P17" s="113" t="s">
        <v>24</v>
      </c>
      <c r="Q17" s="114"/>
      <c r="R17" s="113" t="s">
        <v>4</v>
      </c>
      <c r="S17" s="114"/>
      <c r="T17" s="106"/>
    </row>
    <row r="18" spans="1:20" ht="129" customHeight="1">
      <c r="A18" s="106"/>
      <c r="B18" s="106"/>
      <c r="C18" s="106"/>
      <c r="D18" s="106"/>
      <c r="E18" s="106"/>
      <c r="F18" s="16" t="s">
        <v>1</v>
      </c>
      <c r="G18" s="16" t="s">
        <v>7</v>
      </c>
      <c r="H18" s="16" t="s">
        <v>1</v>
      </c>
      <c r="I18" s="16" t="s">
        <v>7</v>
      </c>
      <c r="J18" s="16" t="s">
        <v>1</v>
      </c>
      <c r="K18" s="16" t="s">
        <v>14</v>
      </c>
      <c r="L18" s="16" t="s">
        <v>1</v>
      </c>
      <c r="M18" s="16" t="s">
        <v>13</v>
      </c>
      <c r="N18" s="16" t="s">
        <v>1</v>
      </c>
      <c r="O18" s="16" t="s">
        <v>7</v>
      </c>
      <c r="P18" s="16" t="s">
        <v>1</v>
      </c>
      <c r="Q18" s="16" t="s">
        <v>14</v>
      </c>
      <c r="R18" s="16" t="s">
        <v>1</v>
      </c>
      <c r="S18" s="16" t="s">
        <v>15</v>
      </c>
      <c r="T18" s="106"/>
    </row>
    <row r="19" spans="1:20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  <c r="Q19" s="13">
        <v>17</v>
      </c>
      <c r="R19" s="13">
        <v>18</v>
      </c>
      <c r="S19" s="13">
        <v>19</v>
      </c>
      <c r="T19" s="22">
        <f>S19+1</f>
        <v>20</v>
      </c>
    </row>
    <row r="20" spans="1:20" ht="20.25" customHeight="1">
      <c r="A20" s="23"/>
      <c r="B20" s="24" t="s">
        <v>11</v>
      </c>
      <c r="C20" s="23" t="s">
        <v>29</v>
      </c>
      <c r="D20" s="23">
        <f t="shared" ref="D20:F20" si="0">SUM(D21,D22)</f>
        <v>0</v>
      </c>
      <c r="E20" s="23">
        <f t="shared" si="0"/>
        <v>130.911</v>
      </c>
      <c r="F20" s="23">
        <f t="shared" si="0"/>
        <v>0</v>
      </c>
      <c r="G20" s="23">
        <f t="shared" ref="G20:Q20" si="1">SUM(G21,G22)</f>
        <v>0</v>
      </c>
      <c r="H20" s="23">
        <f t="shared" si="1"/>
        <v>0</v>
      </c>
      <c r="I20" s="23">
        <f t="shared" si="1"/>
        <v>130.911</v>
      </c>
      <c r="J20" s="23">
        <f t="shared" si="1"/>
        <v>0</v>
      </c>
      <c r="K20" s="23">
        <f t="shared" si="1"/>
        <v>23.808</v>
      </c>
      <c r="L20" s="23">
        <f t="shared" ref="L20" si="2">SUM(L21,L22)</f>
        <v>0</v>
      </c>
      <c r="M20" s="23">
        <f t="shared" si="1"/>
        <v>21.527000000000001</v>
      </c>
      <c r="N20" s="23">
        <f t="shared" si="1"/>
        <v>0</v>
      </c>
      <c r="O20" s="23">
        <f t="shared" si="1"/>
        <v>107.10300000000001</v>
      </c>
      <c r="P20" s="23">
        <f t="shared" si="1"/>
        <v>0</v>
      </c>
      <c r="Q20" s="23">
        <f t="shared" si="1"/>
        <v>-2.281000000000001</v>
      </c>
      <c r="R20" s="97">
        <f t="shared" ref="R20:R29" si="3">IF(L20&gt;0,(IF((SUM(J20)=0), 1,(L20/SUM(J20)-1))),(IF((SUM(J20)=0), 0,(L20/SUM(J20)-1))))</f>
        <v>0</v>
      </c>
      <c r="S20" s="97">
        <f t="shared" ref="S20:S29" si="4">IF(M20&gt;0,(IF((SUM(K20)=0), 1,(M20/SUM(K20)-1))),(IF((SUM(K20)=0), 0,(M20/SUM(K20)-1))))</f>
        <v>-9.5808131720430012E-2</v>
      </c>
      <c r="T20" s="88" t="s">
        <v>30</v>
      </c>
    </row>
    <row r="21" spans="1:20">
      <c r="A21" s="23"/>
      <c r="B21" s="27" t="s">
        <v>31</v>
      </c>
      <c r="C21" s="28" t="s">
        <v>29</v>
      </c>
      <c r="D21" s="29">
        <f t="shared" ref="D21:F21" si="5">SUM(D29,D38,D43,D50,D99,D115)</f>
        <v>0</v>
      </c>
      <c r="E21" s="29">
        <f t="shared" si="5"/>
        <v>56.491</v>
      </c>
      <c r="F21" s="29">
        <f t="shared" si="5"/>
        <v>0</v>
      </c>
      <c r="G21" s="29">
        <f t="shared" ref="G21:Q21" si="6">SUM(G29,G38,G43,G50,G99,G115)</f>
        <v>0</v>
      </c>
      <c r="H21" s="29">
        <f t="shared" si="6"/>
        <v>0</v>
      </c>
      <c r="I21" s="29">
        <f t="shared" si="6"/>
        <v>56.491</v>
      </c>
      <c r="J21" s="29">
        <f t="shared" si="6"/>
        <v>0</v>
      </c>
      <c r="K21" s="29">
        <f t="shared" si="6"/>
        <v>7.9670000000000005</v>
      </c>
      <c r="L21" s="29">
        <f t="shared" ref="L21" si="7">SUM(L29,L38,L43,L50,L99,L115)</f>
        <v>0</v>
      </c>
      <c r="M21" s="29">
        <f t="shared" si="6"/>
        <v>6.492</v>
      </c>
      <c r="N21" s="29">
        <f t="shared" si="6"/>
        <v>0</v>
      </c>
      <c r="O21" s="29">
        <f t="shared" si="6"/>
        <v>48.524000000000008</v>
      </c>
      <c r="P21" s="29">
        <f t="shared" si="6"/>
        <v>0</v>
      </c>
      <c r="Q21" s="29">
        <f t="shared" si="6"/>
        <v>-1.4750000000000005</v>
      </c>
      <c r="R21" s="98">
        <f t="shared" si="3"/>
        <v>0</v>
      </c>
      <c r="S21" s="98">
        <f t="shared" si="4"/>
        <v>-0.18513869712564335</v>
      </c>
      <c r="T21" s="89" t="s">
        <v>30</v>
      </c>
    </row>
    <row r="22" spans="1:20">
      <c r="A22" s="23"/>
      <c r="B22" s="31" t="s">
        <v>32</v>
      </c>
      <c r="C22" s="32" t="s">
        <v>29</v>
      </c>
      <c r="D22" s="32">
        <f t="shared" ref="D22:F22" si="8">SUM(D62,D109,D120,D130,D135)</f>
        <v>0</v>
      </c>
      <c r="E22" s="32">
        <f t="shared" si="8"/>
        <v>74.419999999999987</v>
      </c>
      <c r="F22" s="32">
        <f t="shared" si="8"/>
        <v>0</v>
      </c>
      <c r="G22" s="32">
        <f t="shared" ref="G22:Q22" si="9">SUM(G62,G109,G120,G130,G135)</f>
        <v>0</v>
      </c>
      <c r="H22" s="32">
        <f t="shared" si="9"/>
        <v>0</v>
      </c>
      <c r="I22" s="32">
        <f t="shared" si="9"/>
        <v>74.419999999999987</v>
      </c>
      <c r="J22" s="32">
        <f t="shared" si="9"/>
        <v>0</v>
      </c>
      <c r="K22" s="32">
        <f t="shared" si="9"/>
        <v>15.840999999999999</v>
      </c>
      <c r="L22" s="32">
        <f t="shared" ref="L22" si="10">SUM(L62,L109,L120,L130,L135)</f>
        <v>0</v>
      </c>
      <c r="M22" s="32">
        <f t="shared" si="9"/>
        <v>15.035</v>
      </c>
      <c r="N22" s="32">
        <f t="shared" si="9"/>
        <v>0</v>
      </c>
      <c r="O22" s="32">
        <f t="shared" si="9"/>
        <v>58.579000000000001</v>
      </c>
      <c r="P22" s="32">
        <f t="shared" si="9"/>
        <v>0</v>
      </c>
      <c r="Q22" s="32">
        <f t="shared" si="9"/>
        <v>-0.80600000000000049</v>
      </c>
      <c r="R22" s="99">
        <f t="shared" si="3"/>
        <v>0</v>
      </c>
      <c r="S22" s="99">
        <f t="shared" si="4"/>
        <v>-5.0880626223091974E-2</v>
      </c>
      <c r="T22" s="90" t="s">
        <v>30</v>
      </c>
    </row>
    <row r="23" spans="1:20" ht="31.5">
      <c r="A23" s="33">
        <v>1</v>
      </c>
      <c r="B23" s="34" t="s">
        <v>33</v>
      </c>
      <c r="C23" s="35" t="s">
        <v>29</v>
      </c>
      <c r="D23" s="23">
        <f t="shared" ref="D23:F23" si="11">SUM(D24,D97)</f>
        <v>0</v>
      </c>
      <c r="E23" s="23">
        <f t="shared" si="11"/>
        <v>105.59</v>
      </c>
      <c r="F23" s="23">
        <f t="shared" si="11"/>
        <v>0</v>
      </c>
      <c r="G23" s="23">
        <f t="shared" ref="G23:Q23" si="12">SUM(G24,G97)</f>
        <v>0</v>
      </c>
      <c r="H23" s="23">
        <f t="shared" si="12"/>
        <v>0</v>
      </c>
      <c r="I23" s="23">
        <f t="shared" si="12"/>
        <v>105.59</v>
      </c>
      <c r="J23" s="23">
        <f t="shared" si="12"/>
        <v>0</v>
      </c>
      <c r="K23" s="23">
        <f t="shared" si="12"/>
        <v>17.055</v>
      </c>
      <c r="L23" s="23">
        <f t="shared" ref="L23" si="13">SUM(L24,L97)</f>
        <v>0</v>
      </c>
      <c r="M23" s="23">
        <f t="shared" si="12"/>
        <v>14.994999999999999</v>
      </c>
      <c r="N23" s="23">
        <f t="shared" si="12"/>
        <v>0</v>
      </c>
      <c r="O23" s="23">
        <f t="shared" si="12"/>
        <v>88.534999999999997</v>
      </c>
      <c r="P23" s="23">
        <f t="shared" si="12"/>
        <v>0</v>
      </c>
      <c r="Q23" s="23">
        <f t="shared" si="12"/>
        <v>-2.0600000000000014</v>
      </c>
      <c r="R23" s="97">
        <f t="shared" si="3"/>
        <v>0</v>
      </c>
      <c r="S23" s="97">
        <f t="shared" si="4"/>
        <v>-0.12078569334506017</v>
      </c>
      <c r="T23" s="88" t="s">
        <v>30</v>
      </c>
    </row>
    <row r="24" spans="1:20" ht="31.5">
      <c r="A24" s="36" t="s">
        <v>34</v>
      </c>
      <c r="B24" s="34" t="s">
        <v>35</v>
      </c>
      <c r="C24" s="35" t="s">
        <v>29</v>
      </c>
      <c r="D24" s="23">
        <f t="shared" ref="D24:Q24" si="14">SUM(D25)</f>
        <v>0</v>
      </c>
      <c r="E24" s="23">
        <f t="shared" si="14"/>
        <v>78.653000000000006</v>
      </c>
      <c r="F24" s="23">
        <f t="shared" si="14"/>
        <v>0</v>
      </c>
      <c r="G24" s="23">
        <f t="shared" si="14"/>
        <v>0</v>
      </c>
      <c r="H24" s="23">
        <f t="shared" si="14"/>
        <v>0</v>
      </c>
      <c r="I24" s="23">
        <f t="shared" si="14"/>
        <v>78.653000000000006</v>
      </c>
      <c r="J24" s="23">
        <f t="shared" si="14"/>
        <v>0</v>
      </c>
      <c r="K24" s="23">
        <f t="shared" si="14"/>
        <v>11.277999999999999</v>
      </c>
      <c r="L24" s="23">
        <f t="shared" si="14"/>
        <v>0</v>
      </c>
      <c r="M24" s="23">
        <f t="shared" si="14"/>
        <v>9.9979999999999993</v>
      </c>
      <c r="N24" s="23">
        <f t="shared" si="14"/>
        <v>0</v>
      </c>
      <c r="O24" s="23">
        <f t="shared" si="14"/>
        <v>67.375</v>
      </c>
      <c r="P24" s="23">
        <f t="shared" si="14"/>
        <v>0</v>
      </c>
      <c r="Q24" s="23">
        <f t="shared" si="14"/>
        <v>-1.2800000000000009</v>
      </c>
      <c r="R24" s="97">
        <f t="shared" si="3"/>
        <v>0</v>
      </c>
      <c r="S24" s="97">
        <f t="shared" si="4"/>
        <v>-0.11349530058521007</v>
      </c>
      <c r="T24" s="88" t="s">
        <v>30</v>
      </c>
    </row>
    <row r="25" spans="1:20">
      <c r="A25" s="36" t="s">
        <v>36</v>
      </c>
      <c r="B25" s="37" t="s">
        <v>37</v>
      </c>
      <c r="C25" s="35" t="s">
        <v>29</v>
      </c>
      <c r="D25" s="23">
        <f t="shared" ref="D25:F25" si="15">SUM(D26,D48)</f>
        <v>0</v>
      </c>
      <c r="E25" s="23">
        <f t="shared" si="15"/>
        <v>78.653000000000006</v>
      </c>
      <c r="F25" s="23">
        <f t="shared" si="15"/>
        <v>0</v>
      </c>
      <c r="G25" s="23">
        <f t="shared" ref="G25:Q25" si="16">SUM(G26,G48)</f>
        <v>0</v>
      </c>
      <c r="H25" s="23">
        <f t="shared" si="16"/>
        <v>0</v>
      </c>
      <c r="I25" s="23">
        <f t="shared" si="16"/>
        <v>78.653000000000006</v>
      </c>
      <c r="J25" s="23">
        <f t="shared" si="16"/>
        <v>0</v>
      </c>
      <c r="K25" s="23">
        <f t="shared" si="16"/>
        <v>11.277999999999999</v>
      </c>
      <c r="L25" s="23">
        <f t="shared" ref="L25" si="17">SUM(L26,L48)</f>
        <v>0</v>
      </c>
      <c r="M25" s="23">
        <f t="shared" si="16"/>
        <v>9.9979999999999993</v>
      </c>
      <c r="N25" s="23">
        <f t="shared" si="16"/>
        <v>0</v>
      </c>
      <c r="O25" s="23">
        <f t="shared" si="16"/>
        <v>67.375</v>
      </c>
      <c r="P25" s="23">
        <f t="shared" si="16"/>
        <v>0</v>
      </c>
      <c r="Q25" s="23">
        <f t="shared" si="16"/>
        <v>-1.2800000000000009</v>
      </c>
      <c r="R25" s="97">
        <f t="shared" si="3"/>
        <v>0</v>
      </c>
      <c r="S25" s="97">
        <f t="shared" si="4"/>
        <v>-0.11349530058521007</v>
      </c>
      <c r="T25" s="88" t="s">
        <v>30</v>
      </c>
    </row>
    <row r="26" spans="1:20">
      <c r="A26" s="36" t="s">
        <v>38</v>
      </c>
      <c r="B26" s="37" t="s">
        <v>39</v>
      </c>
      <c r="C26" s="35" t="s">
        <v>29</v>
      </c>
      <c r="D26" s="23">
        <f t="shared" ref="D26:F26" si="18">SUM(D27,D41)</f>
        <v>0</v>
      </c>
      <c r="E26" s="23">
        <f t="shared" si="18"/>
        <v>29.711000000000002</v>
      </c>
      <c r="F26" s="23">
        <f t="shared" si="18"/>
        <v>0</v>
      </c>
      <c r="G26" s="23">
        <f t="shared" ref="G26:Q26" si="19">SUM(G27,G41)</f>
        <v>0</v>
      </c>
      <c r="H26" s="23">
        <f t="shared" si="19"/>
        <v>0</v>
      </c>
      <c r="I26" s="23">
        <f t="shared" si="19"/>
        <v>29.711000000000002</v>
      </c>
      <c r="J26" s="23">
        <f t="shared" si="19"/>
        <v>0</v>
      </c>
      <c r="K26" s="23">
        <f t="shared" si="19"/>
        <v>3.1230000000000002</v>
      </c>
      <c r="L26" s="23">
        <f t="shared" ref="L26" si="20">SUM(L27,L41)</f>
        <v>0</v>
      </c>
      <c r="M26" s="23">
        <f t="shared" si="19"/>
        <v>2.3439999999999999</v>
      </c>
      <c r="N26" s="23">
        <f t="shared" si="19"/>
        <v>0</v>
      </c>
      <c r="O26" s="23">
        <f t="shared" si="19"/>
        <v>26.588000000000001</v>
      </c>
      <c r="P26" s="23">
        <f t="shared" si="19"/>
        <v>0</v>
      </c>
      <c r="Q26" s="23">
        <f t="shared" si="19"/>
        <v>-0.77900000000000036</v>
      </c>
      <c r="R26" s="97">
        <f t="shared" si="3"/>
        <v>0</v>
      </c>
      <c r="S26" s="97">
        <f t="shared" si="4"/>
        <v>-0.24943964137047725</v>
      </c>
      <c r="T26" s="88" t="s">
        <v>30</v>
      </c>
    </row>
    <row r="27" spans="1:20">
      <c r="A27" s="36" t="s">
        <v>40</v>
      </c>
      <c r="B27" s="37" t="s">
        <v>41</v>
      </c>
      <c r="C27" s="35" t="s">
        <v>29</v>
      </c>
      <c r="D27" s="23">
        <f t="shared" ref="D27:F27" si="21">SUM(D28,D37)</f>
        <v>0</v>
      </c>
      <c r="E27" s="23">
        <f t="shared" si="21"/>
        <v>8.8889999999999993</v>
      </c>
      <c r="F27" s="23">
        <f t="shared" si="21"/>
        <v>0</v>
      </c>
      <c r="G27" s="23">
        <f t="shared" ref="G27:Q27" si="22">SUM(G28,G37)</f>
        <v>0</v>
      </c>
      <c r="H27" s="23">
        <f t="shared" si="22"/>
        <v>0</v>
      </c>
      <c r="I27" s="23">
        <f t="shared" si="22"/>
        <v>8.8889999999999993</v>
      </c>
      <c r="J27" s="23">
        <f t="shared" si="22"/>
        <v>0</v>
      </c>
      <c r="K27" s="23">
        <f t="shared" si="22"/>
        <v>0</v>
      </c>
      <c r="L27" s="23">
        <f t="shared" ref="L27" si="23">SUM(L28,L37)</f>
        <v>0</v>
      </c>
      <c r="M27" s="23">
        <f t="shared" si="22"/>
        <v>0</v>
      </c>
      <c r="N27" s="23">
        <f t="shared" si="22"/>
        <v>0</v>
      </c>
      <c r="O27" s="23">
        <f t="shared" si="22"/>
        <v>8.8889999999999993</v>
      </c>
      <c r="P27" s="23">
        <f t="shared" si="22"/>
        <v>0</v>
      </c>
      <c r="Q27" s="23">
        <f t="shared" si="22"/>
        <v>0</v>
      </c>
      <c r="R27" s="97">
        <f t="shared" si="3"/>
        <v>0</v>
      </c>
      <c r="S27" s="97">
        <f t="shared" si="4"/>
        <v>0</v>
      </c>
      <c r="T27" s="88" t="s">
        <v>30</v>
      </c>
    </row>
    <row r="28" spans="1:20">
      <c r="A28" s="33" t="s">
        <v>42</v>
      </c>
      <c r="B28" s="38" t="s">
        <v>43</v>
      </c>
      <c r="C28" s="35" t="s">
        <v>29</v>
      </c>
      <c r="D28" s="23">
        <f t="shared" ref="D28:Q28" si="24">SUM(D29)</f>
        <v>0</v>
      </c>
      <c r="E28" s="23">
        <f t="shared" si="24"/>
        <v>7.3920000000000003</v>
      </c>
      <c r="F28" s="23">
        <f t="shared" si="24"/>
        <v>0</v>
      </c>
      <c r="G28" s="23">
        <f t="shared" si="24"/>
        <v>0</v>
      </c>
      <c r="H28" s="23">
        <f t="shared" si="24"/>
        <v>0</v>
      </c>
      <c r="I28" s="23">
        <f t="shared" si="24"/>
        <v>7.3920000000000003</v>
      </c>
      <c r="J28" s="23">
        <f t="shared" si="24"/>
        <v>0</v>
      </c>
      <c r="K28" s="23">
        <f t="shared" si="24"/>
        <v>0</v>
      </c>
      <c r="L28" s="23">
        <f t="shared" si="24"/>
        <v>0</v>
      </c>
      <c r="M28" s="23">
        <f t="shared" si="24"/>
        <v>0</v>
      </c>
      <c r="N28" s="23">
        <f t="shared" si="24"/>
        <v>0</v>
      </c>
      <c r="O28" s="23">
        <f t="shared" si="24"/>
        <v>7.3920000000000003</v>
      </c>
      <c r="P28" s="23">
        <f t="shared" si="24"/>
        <v>0</v>
      </c>
      <c r="Q28" s="23">
        <f t="shared" si="24"/>
        <v>0</v>
      </c>
      <c r="R28" s="97">
        <f t="shared" si="3"/>
        <v>0</v>
      </c>
      <c r="S28" s="97">
        <f t="shared" si="4"/>
        <v>0</v>
      </c>
      <c r="T28" s="88" t="s">
        <v>30</v>
      </c>
    </row>
    <row r="29" spans="1:20">
      <c r="A29" s="39" t="s">
        <v>44</v>
      </c>
      <c r="B29" s="40" t="s">
        <v>45</v>
      </c>
      <c r="C29" s="41" t="s">
        <v>29</v>
      </c>
      <c r="D29" s="29">
        <f t="shared" ref="D29:F29" si="25">SUM(D30:D36)</f>
        <v>0</v>
      </c>
      <c r="E29" s="29">
        <f t="shared" si="25"/>
        <v>7.3920000000000003</v>
      </c>
      <c r="F29" s="29">
        <f t="shared" si="25"/>
        <v>0</v>
      </c>
      <c r="G29" s="29">
        <f t="shared" ref="G29:J29" si="26">SUM(G30:G36)</f>
        <v>0</v>
      </c>
      <c r="H29" s="29">
        <f t="shared" si="26"/>
        <v>0</v>
      </c>
      <c r="I29" s="29">
        <f t="shared" si="26"/>
        <v>7.3920000000000003</v>
      </c>
      <c r="J29" s="29">
        <f t="shared" si="26"/>
        <v>0</v>
      </c>
      <c r="K29" s="29">
        <f t="shared" ref="K29:Q29" si="27">SUM(K30:K36)</f>
        <v>0</v>
      </c>
      <c r="L29" s="29">
        <f t="shared" ref="L29" si="28">SUM(L30:L36)</f>
        <v>0</v>
      </c>
      <c r="M29" s="29">
        <f t="shared" si="27"/>
        <v>0</v>
      </c>
      <c r="N29" s="29">
        <f t="shared" si="27"/>
        <v>0</v>
      </c>
      <c r="O29" s="29">
        <f t="shared" si="27"/>
        <v>7.3920000000000003</v>
      </c>
      <c r="P29" s="29">
        <f t="shared" si="27"/>
        <v>0</v>
      </c>
      <c r="Q29" s="29">
        <f t="shared" si="27"/>
        <v>0</v>
      </c>
      <c r="R29" s="98">
        <f t="shared" si="3"/>
        <v>0</v>
      </c>
      <c r="S29" s="98">
        <f t="shared" si="4"/>
        <v>0</v>
      </c>
      <c r="T29" s="89" t="s">
        <v>30</v>
      </c>
    </row>
    <row r="30" spans="1:20" ht="31.5">
      <c r="A30" s="42" t="s">
        <v>46</v>
      </c>
      <c r="B30" s="43" t="s">
        <v>47</v>
      </c>
      <c r="C30" s="44" t="s">
        <v>48</v>
      </c>
      <c r="D30" s="45">
        <v>0</v>
      </c>
      <c r="E30" s="45">
        <f>0</f>
        <v>0</v>
      </c>
      <c r="F30" s="45">
        <v>0</v>
      </c>
      <c r="G30" s="45">
        <v>0</v>
      </c>
      <c r="H30" s="45">
        <f>D30-F30</f>
        <v>0</v>
      </c>
      <c r="I30" s="45">
        <f>E30-G30</f>
        <v>0</v>
      </c>
      <c r="J30" s="45">
        <v>0</v>
      </c>
      <c r="K30" s="46">
        <v>0</v>
      </c>
      <c r="L30" s="45">
        <v>0</v>
      </c>
      <c r="M30" s="47">
        <v>0</v>
      </c>
      <c r="N30" s="45">
        <f>H30-L30</f>
        <v>0</v>
      </c>
      <c r="O30" s="45">
        <f>I30-M30</f>
        <v>0</v>
      </c>
      <c r="P30" s="45">
        <f>L30-J30</f>
        <v>0</v>
      </c>
      <c r="Q30" s="45">
        <f>M30-K30</f>
        <v>0</v>
      </c>
      <c r="R30" s="48">
        <f>IF(L30&gt;0,(IF((SUM(J30)=0), 1,(L30/SUM(J30)-1))),(IF((SUM(J30)=0), 0,(L30/SUM(J30)-1))))</f>
        <v>0</v>
      </c>
      <c r="S30" s="48">
        <f>IF(M30&gt;0,(IF((SUM(K30)=0), 1,(M30/SUM(K30)-1))),(IF((SUM(K30)=0), 0,(M30/SUM(K30)-1))))</f>
        <v>0</v>
      </c>
      <c r="T30" s="91" t="s">
        <v>30</v>
      </c>
    </row>
    <row r="31" spans="1:20" ht="31.5">
      <c r="A31" s="49" t="s">
        <v>49</v>
      </c>
      <c r="B31" s="50" t="s">
        <v>50</v>
      </c>
      <c r="C31" s="51" t="s">
        <v>51</v>
      </c>
      <c r="D31" s="45">
        <v>0</v>
      </c>
      <c r="E31" s="45">
        <f>0</f>
        <v>0</v>
      </c>
      <c r="F31" s="45">
        <v>0</v>
      </c>
      <c r="G31" s="45">
        <v>0</v>
      </c>
      <c r="H31" s="45">
        <f t="shared" ref="H31:I36" si="29">D31-F31</f>
        <v>0</v>
      </c>
      <c r="I31" s="45">
        <f t="shared" si="29"/>
        <v>0</v>
      </c>
      <c r="J31" s="45">
        <v>0</v>
      </c>
      <c r="K31" s="46">
        <v>0</v>
      </c>
      <c r="L31" s="45">
        <v>0</v>
      </c>
      <c r="M31" s="47">
        <v>0</v>
      </c>
      <c r="N31" s="45">
        <f t="shared" ref="N31:N36" si="30">H31-L31</f>
        <v>0</v>
      </c>
      <c r="O31" s="45">
        <f t="shared" ref="O31:O36" si="31">I31-M31</f>
        <v>0</v>
      </c>
      <c r="P31" s="45">
        <f t="shared" ref="P31:Q35" si="32">L31-J31</f>
        <v>0</v>
      </c>
      <c r="Q31" s="45">
        <f t="shared" si="32"/>
        <v>0</v>
      </c>
      <c r="R31" s="48">
        <f t="shared" ref="R31:R36" si="33">IF(L31&gt;0,(IF((SUM(J31)=0), 1,(L31/SUM(J31)-1))),(IF((SUM(J31)=0), 0,(L31/SUM(J31)-1))))</f>
        <v>0</v>
      </c>
      <c r="S31" s="48">
        <f t="shared" ref="S31:S36" si="34">IF(M31&gt;0,(IF((SUM(K31)=0), 1,(M31/SUM(K31)-1))),(IF((SUM(K31)=0), 0,(M31/SUM(K31)-1))))</f>
        <v>0</v>
      </c>
      <c r="T31" s="91" t="s">
        <v>30</v>
      </c>
    </row>
    <row r="32" spans="1:20" ht="47.25">
      <c r="A32" s="49" t="s">
        <v>52</v>
      </c>
      <c r="B32" s="50" t="s">
        <v>53</v>
      </c>
      <c r="C32" s="51" t="s">
        <v>54</v>
      </c>
      <c r="D32" s="45">
        <v>0</v>
      </c>
      <c r="E32" s="52">
        <f>1.943</f>
        <v>1.9430000000000001</v>
      </c>
      <c r="F32" s="45">
        <v>0</v>
      </c>
      <c r="G32" s="45">
        <v>0</v>
      </c>
      <c r="H32" s="45">
        <f t="shared" si="29"/>
        <v>0</v>
      </c>
      <c r="I32" s="45">
        <f t="shared" si="29"/>
        <v>1.9430000000000001</v>
      </c>
      <c r="J32" s="45">
        <v>0</v>
      </c>
      <c r="K32" s="46">
        <v>0</v>
      </c>
      <c r="L32" s="45">
        <v>0</v>
      </c>
      <c r="M32" s="47">
        <v>0</v>
      </c>
      <c r="N32" s="45">
        <f t="shared" si="30"/>
        <v>0</v>
      </c>
      <c r="O32" s="45">
        <f t="shared" si="31"/>
        <v>1.9430000000000001</v>
      </c>
      <c r="P32" s="45">
        <f t="shared" si="32"/>
        <v>0</v>
      </c>
      <c r="Q32" s="45">
        <f t="shared" si="32"/>
        <v>0</v>
      </c>
      <c r="R32" s="48">
        <f t="shared" si="33"/>
        <v>0</v>
      </c>
      <c r="S32" s="48">
        <f t="shared" si="34"/>
        <v>0</v>
      </c>
      <c r="T32" s="91" t="s">
        <v>30</v>
      </c>
    </row>
    <row r="33" spans="1:20" ht="31.5">
      <c r="A33" s="49" t="s">
        <v>55</v>
      </c>
      <c r="B33" s="50" t="s">
        <v>56</v>
      </c>
      <c r="C33" s="45" t="s">
        <v>57</v>
      </c>
      <c r="D33" s="45">
        <v>0</v>
      </c>
      <c r="E33" s="52">
        <f>1.427</f>
        <v>1.427</v>
      </c>
      <c r="F33" s="45">
        <v>0</v>
      </c>
      <c r="G33" s="45">
        <v>0</v>
      </c>
      <c r="H33" s="45">
        <f t="shared" si="29"/>
        <v>0</v>
      </c>
      <c r="I33" s="45">
        <f t="shared" si="29"/>
        <v>1.427</v>
      </c>
      <c r="J33" s="45">
        <v>0</v>
      </c>
      <c r="K33" s="46">
        <v>0</v>
      </c>
      <c r="L33" s="45">
        <v>0</v>
      </c>
      <c r="M33" s="47">
        <v>0</v>
      </c>
      <c r="N33" s="45">
        <f t="shared" si="30"/>
        <v>0</v>
      </c>
      <c r="O33" s="45">
        <f t="shared" si="31"/>
        <v>1.427</v>
      </c>
      <c r="P33" s="45">
        <f t="shared" si="32"/>
        <v>0</v>
      </c>
      <c r="Q33" s="45">
        <f t="shared" si="32"/>
        <v>0</v>
      </c>
      <c r="R33" s="48">
        <f t="shared" si="33"/>
        <v>0</v>
      </c>
      <c r="S33" s="48">
        <f t="shared" si="34"/>
        <v>0</v>
      </c>
      <c r="T33" s="91" t="s">
        <v>30</v>
      </c>
    </row>
    <row r="34" spans="1:20" ht="31.5">
      <c r="A34" s="49" t="s">
        <v>58</v>
      </c>
      <c r="B34" s="50" t="s">
        <v>59</v>
      </c>
      <c r="C34" s="45" t="s">
        <v>60</v>
      </c>
      <c r="D34" s="45">
        <v>0</v>
      </c>
      <c r="E34" s="52">
        <f>1.427</f>
        <v>1.427</v>
      </c>
      <c r="F34" s="45">
        <v>0</v>
      </c>
      <c r="G34" s="45">
        <v>0</v>
      </c>
      <c r="H34" s="45">
        <f t="shared" si="29"/>
        <v>0</v>
      </c>
      <c r="I34" s="45">
        <f t="shared" si="29"/>
        <v>1.427</v>
      </c>
      <c r="J34" s="45">
        <v>0</v>
      </c>
      <c r="K34" s="46">
        <v>0</v>
      </c>
      <c r="L34" s="45">
        <v>0</v>
      </c>
      <c r="M34" s="47">
        <v>0</v>
      </c>
      <c r="N34" s="45">
        <f t="shared" si="30"/>
        <v>0</v>
      </c>
      <c r="O34" s="45">
        <f t="shared" si="31"/>
        <v>1.427</v>
      </c>
      <c r="P34" s="45">
        <f t="shared" si="32"/>
        <v>0</v>
      </c>
      <c r="Q34" s="45">
        <f t="shared" si="32"/>
        <v>0</v>
      </c>
      <c r="R34" s="48">
        <f t="shared" si="33"/>
        <v>0</v>
      </c>
      <c r="S34" s="48">
        <f t="shared" si="34"/>
        <v>0</v>
      </c>
      <c r="T34" s="91" t="s">
        <v>30</v>
      </c>
    </row>
    <row r="35" spans="1:20" ht="31.5">
      <c r="A35" s="49" t="s">
        <v>61</v>
      </c>
      <c r="B35" s="50" t="s">
        <v>62</v>
      </c>
      <c r="C35" s="45" t="s">
        <v>63</v>
      </c>
      <c r="D35" s="45">
        <v>0</v>
      </c>
      <c r="E35" s="52">
        <f>1.427</f>
        <v>1.427</v>
      </c>
      <c r="F35" s="45">
        <v>0</v>
      </c>
      <c r="G35" s="45">
        <v>0</v>
      </c>
      <c r="H35" s="45">
        <f t="shared" si="29"/>
        <v>0</v>
      </c>
      <c r="I35" s="45">
        <f t="shared" si="29"/>
        <v>1.427</v>
      </c>
      <c r="J35" s="45">
        <v>0</v>
      </c>
      <c r="K35" s="46">
        <v>0</v>
      </c>
      <c r="L35" s="45">
        <v>0</v>
      </c>
      <c r="M35" s="47">
        <v>0</v>
      </c>
      <c r="N35" s="45">
        <f t="shared" si="30"/>
        <v>0</v>
      </c>
      <c r="O35" s="45">
        <f t="shared" si="31"/>
        <v>1.427</v>
      </c>
      <c r="P35" s="45">
        <f t="shared" si="32"/>
        <v>0</v>
      </c>
      <c r="Q35" s="45">
        <f t="shared" si="32"/>
        <v>0</v>
      </c>
      <c r="R35" s="48">
        <f t="shared" si="33"/>
        <v>0</v>
      </c>
      <c r="S35" s="48">
        <f t="shared" si="34"/>
        <v>0</v>
      </c>
      <c r="T35" s="91" t="s">
        <v>30</v>
      </c>
    </row>
    <row r="36" spans="1:20" ht="31.5">
      <c r="A36" s="49" t="s">
        <v>64</v>
      </c>
      <c r="B36" s="50" t="s">
        <v>65</v>
      </c>
      <c r="C36" s="51" t="s">
        <v>66</v>
      </c>
      <c r="D36" s="45">
        <v>0</v>
      </c>
      <c r="E36" s="52">
        <f>1.168</f>
        <v>1.1679999999999999</v>
      </c>
      <c r="F36" s="45">
        <v>0</v>
      </c>
      <c r="G36" s="45">
        <v>0</v>
      </c>
      <c r="H36" s="45">
        <f t="shared" si="29"/>
        <v>0</v>
      </c>
      <c r="I36" s="45">
        <f t="shared" si="29"/>
        <v>1.1679999999999999</v>
      </c>
      <c r="J36" s="45">
        <v>0</v>
      </c>
      <c r="K36" s="46">
        <v>0</v>
      </c>
      <c r="L36" s="45">
        <v>0</v>
      </c>
      <c r="M36" s="47">
        <v>0</v>
      </c>
      <c r="N36" s="45">
        <f t="shared" si="30"/>
        <v>0</v>
      </c>
      <c r="O36" s="45">
        <f t="shared" si="31"/>
        <v>1.1679999999999999</v>
      </c>
      <c r="P36" s="45">
        <f t="shared" ref="P36:Q36" si="35">L36-J36</f>
        <v>0</v>
      </c>
      <c r="Q36" s="45">
        <f t="shared" si="35"/>
        <v>0</v>
      </c>
      <c r="R36" s="48">
        <f t="shared" si="33"/>
        <v>0</v>
      </c>
      <c r="S36" s="48">
        <f t="shared" si="34"/>
        <v>0</v>
      </c>
      <c r="T36" s="91" t="s">
        <v>30</v>
      </c>
    </row>
    <row r="37" spans="1:20">
      <c r="A37" s="36" t="s">
        <v>67</v>
      </c>
      <c r="B37" s="38" t="s">
        <v>68</v>
      </c>
      <c r="C37" s="35" t="s">
        <v>29</v>
      </c>
      <c r="D37" s="23">
        <f t="shared" ref="D37:L37" si="36">SUM(D38)</f>
        <v>0</v>
      </c>
      <c r="E37" s="23">
        <f t="shared" si="36"/>
        <v>1.4969999999999999</v>
      </c>
      <c r="F37" s="23">
        <f t="shared" si="36"/>
        <v>0</v>
      </c>
      <c r="G37" s="23">
        <f t="shared" si="36"/>
        <v>0</v>
      </c>
      <c r="H37" s="23">
        <f t="shared" si="36"/>
        <v>0</v>
      </c>
      <c r="I37" s="23">
        <f t="shared" si="36"/>
        <v>1.4969999999999999</v>
      </c>
      <c r="J37" s="23">
        <f t="shared" si="36"/>
        <v>0</v>
      </c>
      <c r="K37" s="23">
        <f t="shared" ref="K37:Q37" si="37">SUM(K38)</f>
        <v>0</v>
      </c>
      <c r="L37" s="23">
        <f t="shared" si="36"/>
        <v>0</v>
      </c>
      <c r="M37" s="23">
        <f t="shared" si="37"/>
        <v>0</v>
      </c>
      <c r="N37" s="23">
        <f t="shared" si="37"/>
        <v>0</v>
      </c>
      <c r="O37" s="23">
        <f t="shared" si="37"/>
        <v>1.4969999999999999</v>
      </c>
      <c r="P37" s="23">
        <f t="shared" si="37"/>
        <v>0</v>
      </c>
      <c r="Q37" s="23">
        <f t="shared" si="37"/>
        <v>0</v>
      </c>
      <c r="R37" s="97">
        <f t="shared" ref="R37:R43" si="38">IF(L37&gt;0,(IF((SUM(J37)=0), 1,(L37/SUM(J37)-1))),(IF((SUM(J37)=0), 0,(L37/SUM(J37)-1))))</f>
        <v>0</v>
      </c>
      <c r="S37" s="97">
        <f t="shared" ref="S37:S43" si="39">IF(M37&gt;0,(IF((SUM(K37)=0), 1,(M37/SUM(K37)-1))),(IF((SUM(K37)=0), 0,(M37/SUM(K37)-1))))</f>
        <v>0</v>
      </c>
      <c r="T37" s="88" t="s">
        <v>30</v>
      </c>
    </row>
    <row r="38" spans="1:20">
      <c r="A38" s="39" t="s">
        <v>69</v>
      </c>
      <c r="B38" s="40" t="s">
        <v>45</v>
      </c>
      <c r="C38" s="28" t="s">
        <v>29</v>
      </c>
      <c r="D38" s="29">
        <f t="shared" ref="D38" si="40">SUM(D39:D40)</f>
        <v>0</v>
      </c>
      <c r="E38" s="29">
        <f t="shared" ref="E38:F38" si="41">SUM(E39:E40)</f>
        <v>1.4969999999999999</v>
      </c>
      <c r="F38" s="29">
        <f t="shared" si="41"/>
        <v>0</v>
      </c>
      <c r="G38" s="29">
        <f t="shared" ref="G38:Q38" si="42">SUM(G39:G40)</f>
        <v>0</v>
      </c>
      <c r="H38" s="29">
        <f t="shared" si="42"/>
        <v>0</v>
      </c>
      <c r="I38" s="29">
        <f t="shared" si="42"/>
        <v>1.4969999999999999</v>
      </c>
      <c r="J38" s="29">
        <f t="shared" si="42"/>
        <v>0</v>
      </c>
      <c r="K38" s="29">
        <f t="shared" si="42"/>
        <v>0</v>
      </c>
      <c r="L38" s="29">
        <f t="shared" ref="L38" si="43">SUM(L39:L40)</f>
        <v>0</v>
      </c>
      <c r="M38" s="29">
        <f t="shared" si="42"/>
        <v>0</v>
      </c>
      <c r="N38" s="29">
        <f t="shared" si="42"/>
        <v>0</v>
      </c>
      <c r="O38" s="29">
        <f t="shared" si="42"/>
        <v>1.4969999999999999</v>
      </c>
      <c r="P38" s="29">
        <f t="shared" si="42"/>
        <v>0</v>
      </c>
      <c r="Q38" s="29">
        <f t="shared" si="42"/>
        <v>0</v>
      </c>
      <c r="R38" s="98">
        <f t="shared" si="38"/>
        <v>0</v>
      </c>
      <c r="S38" s="98">
        <f t="shared" si="39"/>
        <v>0</v>
      </c>
      <c r="T38" s="89" t="s">
        <v>30</v>
      </c>
    </row>
    <row r="39" spans="1:20" ht="63">
      <c r="A39" s="49" t="s">
        <v>70</v>
      </c>
      <c r="B39" s="50" t="s">
        <v>71</v>
      </c>
      <c r="C39" s="45" t="s">
        <v>72</v>
      </c>
      <c r="D39" s="45">
        <v>0</v>
      </c>
      <c r="E39" s="45">
        <f>0.868</f>
        <v>0.86799999999999999</v>
      </c>
      <c r="F39" s="45">
        <v>0</v>
      </c>
      <c r="G39" s="45">
        <v>0</v>
      </c>
      <c r="H39" s="45">
        <f t="shared" ref="H39:I40" si="44">D39-F39</f>
        <v>0</v>
      </c>
      <c r="I39" s="45">
        <f t="shared" si="44"/>
        <v>0.86799999999999999</v>
      </c>
      <c r="J39" s="45">
        <v>0</v>
      </c>
      <c r="K39" s="47">
        <v>0</v>
      </c>
      <c r="L39" s="45">
        <v>0</v>
      </c>
      <c r="M39" s="47">
        <v>0</v>
      </c>
      <c r="N39" s="45">
        <f t="shared" ref="N39:N40" si="45">H39-L39</f>
        <v>0</v>
      </c>
      <c r="O39" s="45">
        <f t="shared" ref="O39:O40" si="46">I39-M39</f>
        <v>0.86799999999999999</v>
      </c>
      <c r="P39" s="45">
        <f t="shared" ref="P39:Q40" si="47">L39-J39</f>
        <v>0</v>
      </c>
      <c r="Q39" s="45">
        <f t="shared" si="47"/>
        <v>0</v>
      </c>
      <c r="R39" s="48">
        <f t="shared" si="38"/>
        <v>0</v>
      </c>
      <c r="S39" s="48">
        <f t="shared" si="39"/>
        <v>0</v>
      </c>
      <c r="T39" s="91" t="s">
        <v>30</v>
      </c>
    </row>
    <row r="40" spans="1:20" ht="63">
      <c r="A40" s="49" t="s">
        <v>73</v>
      </c>
      <c r="B40" s="50" t="s">
        <v>74</v>
      </c>
      <c r="C40" s="51" t="s">
        <v>75</v>
      </c>
      <c r="D40" s="45">
        <v>0</v>
      </c>
      <c r="E40" s="45">
        <f>0.629</f>
        <v>0.629</v>
      </c>
      <c r="F40" s="45">
        <v>0</v>
      </c>
      <c r="G40" s="45">
        <v>0</v>
      </c>
      <c r="H40" s="45">
        <f t="shared" si="44"/>
        <v>0</v>
      </c>
      <c r="I40" s="45">
        <f t="shared" si="44"/>
        <v>0.629</v>
      </c>
      <c r="J40" s="45">
        <v>0</v>
      </c>
      <c r="K40" s="47">
        <v>0</v>
      </c>
      <c r="L40" s="45">
        <v>0</v>
      </c>
      <c r="M40" s="47">
        <v>0</v>
      </c>
      <c r="N40" s="45">
        <f t="shared" si="45"/>
        <v>0</v>
      </c>
      <c r="O40" s="45">
        <f t="shared" si="46"/>
        <v>0.629</v>
      </c>
      <c r="P40" s="45">
        <f t="shared" si="47"/>
        <v>0</v>
      </c>
      <c r="Q40" s="45">
        <f t="shared" si="47"/>
        <v>0</v>
      </c>
      <c r="R40" s="48">
        <f t="shared" si="38"/>
        <v>0</v>
      </c>
      <c r="S40" s="48">
        <f t="shared" si="39"/>
        <v>0</v>
      </c>
      <c r="T40" s="91" t="s">
        <v>30</v>
      </c>
    </row>
    <row r="41" spans="1:20">
      <c r="A41" s="36" t="s">
        <v>76</v>
      </c>
      <c r="B41" s="53" t="s">
        <v>77</v>
      </c>
      <c r="C41" s="35" t="s">
        <v>29</v>
      </c>
      <c r="D41" s="23">
        <f t="shared" ref="D41:Q42" si="48">SUM(D42)</f>
        <v>0</v>
      </c>
      <c r="E41" s="23">
        <f t="shared" si="48"/>
        <v>20.822000000000003</v>
      </c>
      <c r="F41" s="23">
        <f t="shared" si="48"/>
        <v>0</v>
      </c>
      <c r="G41" s="23">
        <f t="shared" si="48"/>
        <v>0</v>
      </c>
      <c r="H41" s="23">
        <f t="shared" si="48"/>
        <v>0</v>
      </c>
      <c r="I41" s="23">
        <f t="shared" si="48"/>
        <v>20.822000000000003</v>
      </c>
      <c r="J41" s="23">
        <f t="shared" si="48"/>
        <v>0</v>
      </c>
      <c r="K41" s="23">
        <f t="shared" si="48"/>
        <v>3.1230000000000002</v>
      </c>
      <c r="L41" s="23">
        <f t="shared" si="48"/>
        <v>0</v>
      </c>
      <c r="M41" s="23">
        <f t="shared" si="48"/>
        <v>2.3439999999999999</v>
      </c>
      <c r="N41" s="23">
        <f t="shared" si="48"/>
        <v>0</v>
      </c>
      <c r="O41" s="23">
        <f t="shared" si="48"/>
        <v>17.699000000000002</v>
      </c>
      <c r="P41" s="23">
        <f t="shared" si="48"/>
        <v>0</v>
      </c>
      <c r="Q41" s="23">
        <f t="shared" si="48"/>
        <v>-0.77900000000000036</v>
      </c>
      <c r="R41" s="97">
        <f t="shared" si="38"/>
        <v>0</v>
      </c>
      <c r="S41" s="97">
        <f t="shared" si="39"/>
        <v>-0.24943964137047725</v>
      </c>
      <c r="T41" s="88" t="s">
        <v>30</v>
      </c>
    </row>
    <row r="42" spans="1:20">
      <c r="A42" s="36" t="s">
        <v>78</v>
      </c>
      <c r="B42" s="38" t="s">
        <v>79</v>
      </c>
      <c r="C42" s="35" t="s">
        <v>29</v>
      </c>
      <c r="D42" s="23">
        <f t="shared" si="48"/>
        <v>0</v>
      </c>
      <c r="E42" s="23">
        <f t="shared" si="48"/>
        <v>20.822000000000003</v>
      </c>
      <c r="F42" s="23">
        <f t="shared" si="48"/>
        <v>0</v>
      </c>
      <c r="G42" s="23">
        <f t="shared" si="48"/>
        <v>0</v>
      </c>
      <c r="H42" s="23">
        <f t="shared" si="48"/>
        <v>0</v>
      </c>
      <c r="I42" s="23">
        <f t="shared" si="48"/>
        <v>20.822000000000003</v>
      </c>
      <c r="J42" s="23">
        <f t="shared" si="48"/>
        <v>0</v>
      </c>
      <c r="K42" s="23">
        <f t="shared" si="48"/>
        <v>3.1230000000000002</v>
      </c>
      <c r="L42" s="23">
        <f t="shared" si="48"/>
        <v>0</v>
      </c>
      <c r="M42" s="23">
        <f t="shared" si="48"/>
        <v>2.3439999999999999</v>
      </c>
      <c r="N42" s="23">
        <f t="shared" si="48"/>
        <v>0</v>
      </c>
      <c r="O42" s="23">
        <f t="shared" si="48"/>
        <v>17.699000000000002</v>
      </c>
      <c r="P42" s="23">
        <f t="shared" si="48"/>
        <v>0</v>
      </c>
      <c r="Q42" s="23">
        <f t="shared" si="48"/>
        <v>-0.77900000000000036</v>
      </c>
      <c r="R42" s="97">
        <f t="shared" si="38"/>
        <v>0</v>
      </c>
      <c r="S42" s="97">
        <f t="shared" si="39"/>
        <v>-0.24943964137047725</v>
      </c>
      <c r="T42" s="88" t="s">
        <v>30</v>
      </c>
    </row>
    <row r="43" spans="1:20">
      <c r="A43" s="54" t="s">
        <v>80</v>
      </c>
      <c r="B43" s="40" t="s">
        <v>45</v>
      </c>
      <c r="C43" s="28" t="s">
        <v>29</v>
      </c>
      <c r="D43" s="29">
        <f t="shared" ref="D43" si="49">SUM(D44:D47)</f>
        <v>0</v>
      </c>
      <c r="E43" s="29">
        <f t="shared" ref="E43:F43" si="50">SUM(E44:E47)</f>
        <v>20.822000000000003</v>
      </c>
      <c r="F43" s="29">
        <f t="shared" si="50"/>
        <v>0</v>
      </c>
      <c r="G43" s="29">
        <f t="shared" ref="G43:Q43" si="51">SUM(G44:G47)</f>
        <v>0</v>
      </c>
      <c r="H43" s="29">
        <f t="shared" si="51"/>
        <v>0</v>
      </c>
      <c r="I43" s="29">
        <f t="shared" si="51"/>
        <v>20.822000000000003</v>
      </c>
      <c r="J43" s="29">
        <f t="shared" si="51"/>
        <v>0</v>
      </c>
      <c r="K43" s="29">
        <f t="shared" si="51"/>
        <v>3.1230000000000002</v>
      </c>
      <c r="L43" s="29">
        <f t="shared" ref="L43" si="52">SUM(L44:L47)</f>
        <v>0</v>
      </c>
      <c r="M43" s="29">
        <f t="shared" si="51"/>
        <v>2.3439999999999999</v>
      </c>
      <c r="N43" s="29">
        <f t="shared" si="51"/>
        <v>0</v>
      </c>
      <c r="O43" s="29">
        <f t="shared" si="51"/>
        <v>17.699000000000002</v>
      </c>
      <c r="P43" s="29">
        <f t="shared" si="51"/>
        <v>0</v>
      </c>
      <c r="Q43" s="29">
        <f t="shared" si="51"/>
        <v>-0.77900000000000036</v>
      </c>
      <c r="R43" s="98">
        <f t="shared" si="38"/>
        <v>0</v>
      </c>
      <c r="S43" s="98">
        <f t="shared" si="39"/>
        <v>-0.24943964137047725</v>
      </c>
      <c r="T43" s="89" t="s">
        <v>30</v>
      </c>
    </row>
    <row r="44" spans="1:20" ht="47.25">
      <c r="A44" s="55" t="s">
        <v>81</v>
      </c>
      <c r="B44" s="56" t="s">
        <v>82</v>
      </c>
      <c r="C44" s="57" t="s">
        <v>83</v>
      </c>
      <c r="D44" s="117">
        <v>0</v>
      </c>
      <c r="E44" s="117">
        <f>11.769</f>
        <v>11.769</v>
      </c>
      <c r="F44" s="117">
        <v>0</v>
      </c>
      <c r="G44" s="117">
        <v>0</v>
      </c>
      <c r="H44" s="117">
        <f>D44-F44</f>
        <v>0</v>
      </c>
      <c r="I44" s="117">
        <f>E44-G44</f>
        <v>11.769</v>
      </c>
      <c r="J44" s="117">
        <v>0</v>
      </c>
      <c r="K44" s="115">
        <v>0</v>
      </c>
      <c r="L44" s="117">
        <v>0</v>
      </c>
      <c r="M44" s="115">
        <v>0</v>
      </c>
      <c r="N44" s="117">
        <f>H44-L44</f>
        <v>0</v>
      </c>
      <c r="O44" s="117">
        <f>I44-M44</f>
        <v>11.769</v>
      </c>
      <c r="P44" s="117">
        <f>L44-J44</f>
        <v>0</v>
      </c>
      <c r="Q44" s="117">
        <f>M44-K44</f>
        <v>0</v>
      </c>
      <c r="R44" s="132">
        <f>IF(L44&gt;0,(IF((SUM(J44)=0), 1,(L44/SUM(J44)-1))),(IF((SUM(J44)=0), 0,(L44/SUM(J44)-1))))</f>
        <v>0</v>
      </c>
      <c r="S44" s="132">
        <f>IF(M44&gt;0,(IF((SUM(K44)=0), 1,(M44/SUM(K44)-1))),(IF((SUM(K44)=0), 0,(M44/SUM(K44)-1))))</f>
        <v>0</v>
      </c>
      <c r="T44" s="131" t="s">
        <v>30</v>
      </c>
    </row>
    <row r="45" spans="1:20" ht="47.25">
      <c r="A45" s="49" t="s">
        <v>84</v>
      </c>
      <c r="B45" s="58" t="s">
        <v>85</v>
      </c>
      <c r="C45" s="51" t="s">
        <v>86</v>
      </c>
      <c r="D45" s="118"/>
      <c r="E45" s="118"/>
      <c r="F45" s="118"/>
      <c r="G45" s="118"/>
      <c r="H45" s="118"/>
      <c r="I45" s="118"/>
      <c r="J45" s="118"/>
      <c r="K45" s="116"/>
      <c r="L45" s="118"/>
      <c r="M45" s="116"/>
      <c r="N45" s="118"/>
      <c r="O45" s="118"/>
      <c r="P45" s="118"/>
      <c r="Q45" s="118"/>
      <c r="R45" s="133"/>
      <c r="S45" s="133"/>
      <c r="T45" s="131"/>
    </row>
    <row r="46" spans="1:20" s="26" customFormat="1" ht="31.5" customHeight="1">
      <c r="A46" s="122" t="s">
        <v>87</v>
      </c>
      <c r="B46" s="59" t="s">
        <v>88</v>
      </c>
      <c r="C46" s="124" t="s">
        <v>89</v>
      </c>
      <c r="D46" s="128">
        <v>0</v>
      </c>
      <c r="E46" s="126">
        <f>9.053</f>
        <v>9.0530000000000008</v>
      </c>
      <c r="F46" s="128">
        <v>0</v>
      </c>
      <c r="G46" s="128">
        <v>0</v>
      </c>
      <c r="H46" s="128">
        <f>D46-F46</f>
        <v>0</v>
      </c>
      <c r="I46" s="128">
        <f>E46-G46</f>
        <v>9.0530000000000008</v>
      </c>
      <c r="J46" s="128">
        <v>0</v>
      </c>
      <c r="K46" s="120">
        <v>3.1230000000000002</v>
      </c>
      <c r="L46" s="128">
        <v>0</v>
      </c>
      <c r="M46" s="120">
        <v>2.3439999999999999</v>
      </c>
      <c r="N46" s="117">
        <f>H46-L46</f>
        <v>0</v>
      </c>
      <c r="O46" s="117">
        <f>I46-K46</f>
        <v>5.9300000000000006</v>
      </c>
      <c r="P46" s="117">
        <f>L46-J46</f>
        <v>0</v>
      </c>
      <c r="Q46" s="117">
        <f>M46-K46</f>
        <v>-0.77900000000000036</v>
      </c>
      <c r="R46" s="132">
        <f>IF(L46&gt;0,(IF((SUM(J46)=0), 1,(L46/SUM(J46)-1))),(IF((SUM(J46)=0), 0,(L46/SUM(J46)-1))))</f>
        <v>0</v>
      </c>
      <c r="S46" s="132">
        <f>IF(M46&gt;0,(IF((SUM(K46)=0), 1,(M46/SUM(K46)-1))),(IF((SUM(K46)=0), 0,(M46/SUM(K46)-1))))</f>
        <v>-0.24943964137047725</v>
      </c>
      <c r="T46" s="130" t="s">
        <v>90</v>
      </c>
    </row>
    <row r="47" spans="1:20" s="26" customFormat="1" ht="31.5">
      <c r="A47" s="123"/>
      <c r="B47" s="59" t="s">
        <v>91</v>
      </c>
      <c r="C47" s="125"/>
      <c r="D47" s="129"/>
      <c r="E47" s="127"/>
      <c r="F47" s="129"/>
      <c r="G47" s="129"/>
      <c r="H47" s="129"/>
      <c r="I47" s="129"/>
      <c r="J47" s="129"/>
      <c r="K47" s="121"/>
      <c r="L47" s="129"/>
      <c r="M47" s="121"/>
      <c r="N47" s="118"/>
      <c r="O47" s="118"/>
      <c r="P47" s="118"/>
      <c r="Q47" s="118"/>
      <c r="R47" s="133"/>
      <c r="S47" s="133"/>
      <c r="T47" s="130"/>
    </row>
    <row r="48" spans="1:20">
      <c r="A48" s="36" t="s">
        <v>92</v>
      </c>
      <c r="B48" s="60" t="s">
        <v>93</v>
      </c>
      <c r="C48" s="35" t="s">
        <v>29</v>
      </c>
      <c r="D48" s="23">
        <f t="shared" ref="D48:Q48" si="53">SUM(D49)</f>
        <v>0</v>
      </c>
      <c r="E48" s="23">
        <f t="shared" si="53"/>
        <v>48.942</v>
      </c>
      <c r="F48" s="23">
        <f t="shared" si="53"/>
        <v>0</v>
      </c>
      <c r="G48" s="23">
        <f t="shared" si="53"/>
        <v>0</v>
      </c>
      <c r="H48" s="23">
        <f t="shared" si="53"/>
        <v>0</v>
      </c>
      <c r="I48" s="23">
        <f t="shared" si="53"/>
        <v>48.942</v>
      </c>
      <c r="J48" s="23">
        <f t="shared" si="53"/>
        <v>0</v>
      </c>
      <c r="K48" s="23">
        <f t="shared" si="53"/>
        <v>8.1549999999999994</v>
      </c>
      <c r="L48" s="23">
        <f t="shared" si="53"/>
        <v>0</v>
      </c>
      <c r="M48" s="23">
        <f t="shared" si="53"/>
        <v>7.6539999999999999</v>
      </c>
      <c r="N48" s="23">
        <f t="shared" si="53"/>
        <v>0</v>
      </c>
      <c r="O48" s="23">
        <f t="shared" si="53"/>
        <v>40.787000000000006</v>
      </c>
      <c r="P48" s="23">
        <f t="shared" si="53"/>
        <v>0</v>
      </c>
      <c r="Q48" s="23">
        <f t="shared" si="53"/>
        <v>-0.50100000000000056</v>
      </c>
      <c r="R48" s="97">
        <f t="shared" ref="R48:R61" si="54">IF(L48&gt;0,(IF((SUM(J48)=0), 1,(L48/SUM(J48)-1))),(IF((SUM(J48)=0), 0,(L48/SUM(J48)-1))))</f>
        <v>0</v>
      </c>
      <c r="S48" s="97">
        <f t="shared" ref="S48:S61" si="55">IF(M48&gt;0,(IF((SUM(K48)=0), 1,(M48/SUM(K48)-1))),(IF((SUM(K48)=0), 0,(M48/SUM(K48)-1))))</f>
        <v>-6.1434702636419258E-2</v>
      </c>
      <c r="T48" s="88" t="s">
        <v>30</v>
      </c>
    </row>
    <row r="49" spans="1:20">
      <c r="A49" s="36" t="s">
        <v>94</v>
      </c>
      <c r="B49" s="38" t="s">
        <v>95</v>
      </c>
      <c r="C49" s="35" t="s">
        <v>29</v>
      </c>
      <c r="D49" s="23">
        <f t="shared" ref="D49:F49" si="56">SUM(D50,D62)</f>
        <v>0</v>
      </c>
      <c r="E49" s="23">
        <f t="shared" si="56"/>
        <v>48.942</v>
      </c>
      <c r="F49" s="23">
        <f t="shared" si="56"/>
        <v>0</v>
      </c>
      <c r="G49" s="23">
        <f t="shared" ref="G49:Q49" si="57">SUM(G50,G62)</f>
        <v>0</v>
      </c>
      <c r="H49" s="23">
        <f t="shared" si="57"/>
        <v>0</v>
      </c>
      <c r="I49" s="23">
        <f t="shared" si="57"/>
        <v>48.942</v>
      </c>
      <c r="J49" s="23">
        <f t="shared" si="57"/>
        <v>0</v>
      </c>
      <c r="K49" s="23">
        <f t="shared" si="57"/>
        <v>8.1549999999999994</v>
      </c>
      <c r="L49" s="23">
        <f t="shared" ref="L49" si="58">SUM(L50,L62)</f>
        <v>0</v>
      </c>
      <c r="M49" s="23">
        <f t="shared" si="57"/>
        <v>7.6539999999999999</v>
      </c>
      <c r="N49" s="23">
        <f t="shared" si="57"/>
        <v>0</v>
      </c>
      <c r="O49" s="23">
        <f t="shared" si="57"/>
        <v>40.787000000000006</v>
      </c>
      <c r="P49" s="23">
        <f t="shared" si="57"/>
        <v>0</v>
      </c>
      <c r="Q49" s="23">
        <f t="shared" si="57"/>
        <v>-0.50100000000000056</v>
      </c>
      <c r="R49" s="97">
        <f t="shared" si="54"/>
        <v>0</v>
      </c>
      <c r="S49" s="97">
        <f t="shared" si="55"/>
        <v>-6.1434702636419258E-2</v>
      </c>
      <c r="T49" s="88" t="s">
        <v>30</v>
      </c>
    </row>
    <row r="50" spans="1:20">
      <c r="A50" s="39" t="s">
        <v>96</v>
      </c>
      <c r="B50" s="40" t="s">
        <v>45</v>
      </c>
      <c r="C50" s="28" t="s">
        <v>29</v>
      </c>
      <c r="D50" s="29">
        <f t="shared" ref="D50" si="59">SUM(D51:D61)</f>
        <v>0</v>
      </c>
      <c r="E50" s="29">
        <f t="shared" ref="E50:F50" si="60">SUM(E51:E61)</f>
        <v>12.944000000000003</v>
      </c>
      <c r="F50" s="29">
        <f t="shared" si="60"/>
        <v>0</v>
      </c>
      <c r="G50" s="29">
        <f t="shared" ref="G50:Q50" si="61">SUM(G51:G61)</f>
        <v>0</v>
      </c>
      <c r="H50" s="29">
        <f t="shared" si="61"/>
        <v>0</v>
      </c>
      <c r="I50" s="29">
        <f t="shared" si="61"/>
        <v>12.944000000000003</v>
      </c>
      <c r="J50" s="29">
        <f t="shared" si="61"/>
        <v>0</v>
      </c>
      <c r="K50" s="29">
        <f t="shared" si="61"/>
        <v>0</v>
      </c>
      <c r="L50" s="29">
        <f t="shared" ref="L50" si="62">SUM(L51:L61)</f>
        <v>0</v>
      </c>
      <c r="M50" s="29">
        <f t="shared" si="61"/>
        <v>0</v>
      </c>
      <c r="N50" s="29">
        <f t="shared" si="61"/>
        <v>0</v>
      </c>
      <c r="O50" s="29">
        <f t="shared" si="61"/>
        <v>12.944000000000003</v>
      </c>
      <c r="P50" s="29">
        <f t="shared" si="61"/>
        <v>0</v>
      </c>
      <c r="Q50" s="29">
        <f t="shared" si="61"/>
        <v>0</v>
      </c>
      <c r="R50" s="98">
        <f t="shared" si="54"/>
        <v>0</v>
      </c>
      <c r="S50" s="98">
        <f t="shared" si="55"/>
        <v>0</v>
      </c>
      <c r="T50" s="92" t="s">
        <v>30</v>
      </c>
    </row>
    <row r="51" spans="1:20" ht="63">
      <c r="A51" s="49" t="s">
        <v>97</v>
      </c>
      <c r="B51" s="61" t="s">
        <v>98</v>
      </c>
      <c r="C51" s="51" t="s">
        <v>99</v>
      </c>
      <c r="D51" s="45">
        <v>0</v>
      </c>
      <c r="E51" s="45">
        <f>7.433</f>
        <v>7.4329999999999998</v>
      </c>
      <c r="F51" s="45">
        <v>0</v>
      </c>
      <c r="G51" s="45">
        <v>0</v>
      </c>
      <c r="H51" s="45">
        <f t="shared" ref="H51:I61" si="63">D51-F51</f>
        <v>0</v>
      </c>
      <c r="I51" s="45">
        <f t="shared" si="63"/>
        <v>7.4329999999999998</v>
      </c>
      <c r="J51" s="45">
        <v>0</v>
      </c>
      <c r="K51" s="47">
        <v>0</v>
      </c>
      <c r="L51" s="45">
        <v>0</v>
      </c>
      <c r="M51" s="47">
        <v>0</v>
      </c>
      <c r="N51" s="45">
        <f t="shared" ref="N51:N61" si="64">H51-L51</f>
        <v>0</v>
      </c>
      <c r="O51" s="45">
        <f t="shared" ref="O51:O61" si="65">I51-M51</f>
        <v>7.4329999999999998</v>
      </c>
      <c r="P51" s="45">
        <f t="shared" ref="P51:P61" si="66">L51-J51</f>
        <v>0</v>
      </c>
      <c r="Q51" s="45">
        <f t="shared" ref="Q51:Q61" si="67">M51-K51</f>
        <v>0</v>
      </c>
      <c r="R51" s="48">
        <f t="shared" si="54"/>
        <v>0</v>
      </c>
      <c r="S51" s="48">
        <f t="shared" si="55"/>
        <v>0</v>
      </c>
      <c r="T51" s="91" t="s">
        <v>30</v>
      </c>
    </row>
    <row r="52" spans="1:20" ht="47.25">
      <c r="A52" s="42" t="s">
        <v>100</v>
      </c>
      <c r="B52" s="62" t="s">
        <v>101</v>
      </c>
      <c r="C52" s="44" t="s">
        <v>102</v>
      </c>
      <c r="D52" s="45">
        <v>0</v>
      </c>
      <c r="E52" s="45">
        <f>0</f>
        <v>0</v>
      </c>
      <c r="F52" s="45">
        <v>0</v>
      </c>
      <c r="G52" s="45">
        <v>0</v>
      </c>
      <c r="H52" s="45">
        <f t="shared" si="63"/>
        <v>0</v>
      </c>
      <c r="I52" s="45">
        <f t="shared" si="63"/>
        <v>0</v>
      </c>
      <c r="J52" s="45">
        <v>0</v>
      </c>
      <c r="K52" s="47">
        <v>0</v>
      </c>
      <c r="L52" s="45">
        <v>0</v>
      </c>
      <c r="M52" s="47">
        <v>0</v>
      </c>
      <c r="N52" s="45">
        <f t="shared" si="64"/>
        <v>0</v>
      </c>
      <c r="O52" s="45">
        <f t="shared" si="65"/>
        <v>0</v>
      </c>
      <c r="P52" s="45">
        <f t="shared" si="66"/>
        <v>0</v>
      </c>
      <c r="Q52" s="45">
        <f t="shared" si="67"/>
        <v>0</v>
      </c>
      <c r="R52" s="48">
        <f t="shared" si="54"/>
        <v>0</v>
      </c>
      <c r="S52" s="48">
        <f t="shared" si="55"/>
        <v>0</v>
      </c>
      <c r="T52" s="91" t="s">
        <v>30</v>
      </c>
    </row>
    <row r="53" spans="1:20" ht="47.25">
      <c r="A53" s="49" t="s">
        <v>103</v>
      </c>
      <c r="B53" s="63" t="s">
        <v>104</v>
      </c>
      <c r="C53" s="51" t="s">
        <v>105</v>
      </c>
      <c r="D53" s="45">
        <v>0</v>
      </c>
      <c r="E53" s="64">
        <f>0.954</f>
        <v>0.95399999999999996</v>
      </c>
      <c r="F53" s="45">
        <v>0</v>
      </c>
      <c r="G53" s="45">
        <v>0</v>
      </c>
      <c r="H53" s="45">
        <f t="shared" si="63"/>
        <v>0</v>
      </c>
      <c r="I53" s="45">
        <f t="shared" si="63"/>
        <v>0.95399999999999996</v>
      </c>
      <c r="J53" s="45">
        <v>0</v>
      </c>
      <c r="K53" s="47">
        <v>0</v>
      </c>
      <c r="L53" s="45">
        <v>0</v>
      </c>
      <c r="M53" s="47">
        <v>0</v>
      </c>
      <c r="N53" s="45">
        <f t="shared" si="64"/>
        <v>0</v>
      </c>
      <c r="O53" s="45">
        <f t="shared" si="65"/>
        <v>0.95399999999999996</v>
      </c>
      <c r="P53" s="45">
        <f t="shared" si="66"/>
        <v>0</v>
      </c>
      <c r="Q53" s="45">
        <f t="shared" si="67"/>
        <v>0</v>
      </c>
      <c r="R53" s="48">
        <f t="shared" si="54"/>
        <v>0</v>
      </c>
      <c r="S53" s="48">
        <f t="shared" si="55"/>
        <v>0</v>
      </c>
      <c r="T53" s="91" t="s">
        <v>30</v>
      </c>
    </row>
    <row r="54" spans="1:20" ht="31.5">
      <c r="A54" s="49" t="s">
        <v>106</v>
      </c>
      <c r="B54" s="63" t="s">
        <v>107</v>
      </c>
      <c r="C54" s="45" t="s">
        <v>108</v>
      </c>
      <c r="D54" s="45">
        <v>0</v>
      </c>
      <c r="E54" s="65">
        <f>1.063</f>
        <v>1.0629999999999999</v>
      </c>
      <c r="F54" s="45">
        <v>0</v>
      </c>
      <c r="G54" s="45">
        <v>0</v>
      </c>
      <c r="H54" s="45">
        <f t="shared" si="63"/>
        <v>0</v>
      </c>
      <c r="I54" s="45">
        <f t="shared" si="63"/>
        <v>1.0629999999999999</v>
      </c>
      <c r="J54" s="45">
        <v>0</v>
      </c>
      <c r="K54" s="47">
        <v>0</v>
      </c>
      <c r="L54" s="45">
        <v>0</v>
      </c>
      <c r="M54" s="47">
        <v>0</v>
      </c>
      <c r="N54" s="45">
        <f t="shared" si="64"/>
        <v>0</v>
      </c>
      <c r="O54" s="45">
        <f t="shared" si="65"/>
        <v>1.0629999999999999</v>
      </c>
      <c r="P54" s="45">
        <f t="shared" si="66"/>
        <v>0</v>
      </c>
      <c r="Q54" s="45">
        <f t="shared" si="67"/>
        <v>0</v>
      </c>
      <c r="R54" s="48">
        <f t="shared" si="54"/>
        <v>0</v>
      </c>
      <c r="S54" s="48">
        <f t="shared" si="55"/>
        <v>0</v>
      </c>
      <c r="T54" s="91" t="s">
        <v>30</v>
      </c>
    </row>
    <row r="55" spans="1:20" ht="47.25">
      <c r="A55" s="49" t="s">
        <v>109</v>
      </c>
      <c r="B55" s="63" t="s">
        <v>110</v>
      </c>
      <c r="C55" s="51" t="s">
        <v>111</v>
      </c>
      <c r="D55" s="45">
        <v>0</v>
      </c>
      <c r="E55" s="64">
        <f>1.003</f>
        <v>1.0029999999999999</v>
      </c>
      <c r="F55" s="45">
        <v>0</v>
      </c>
      <c r="G55" s="45">
        <v>0</v>
      </c>
      <c r="H55" s="45">
        <f t="shared" si="63"/>
        <v>0</v>
      </c>
      <c r="I55" s="45">
        <f t="shared" si="63"/>
        <v>1.0029999999999999</v>
      </c>
      <c r="J55" s="45">
        <v>0</v>
      </c>
      <c r="K55" s="47">
        <v>0</v>
      </c>
      <c r="L55" s="45">
        <v>0</v>
      </c>
      <c r="M55" s="47">
        <v>0</v>
      </c>
      <c r="N55" s="45">
        <f t="shared" si="64"/>
        <v>0</v>
      </c>
      <c r="O55" s="45">
        <f t="shared" si="65"/>
        <v>1.0029999999999999</v>
      </c>
      <c r="P55" s="45">
        <f t="shared" si="66"/>
        <v>0</v>
      </c>
      <c r="Q55" s="45">
        <f t="shared" si="67"/>
        <v>0</v>
      </c>
      <c r="R55" s="48">
        <f t="shared" si="54"/>
        <v>0</v>
      </c>
      <c r="S55" s="48">
        <f t="shared" si="55"/>
        <v>0</v>
      </c>
      <c r="T55" s="91" t="s">
        <v>30</v>
      </c>
    </row>
    <row r="56" spans="1:20" ht="47.25">
      <c r="A56" s="49" t="s">
        <v>112</v>
      </c>
      <c r="B56" s="63" t="s">
        <v>113</v>
      </c>
      <c r="C56" s="51" t="s">
        <v>114</v>
      </c>
      <c r="D56" s="45">
        <v>0</v>
      </c>
      <c r="E56" s="64">
        <f>0.954</f>
        <v>0.95399999999999996</v>
      </c>
      <c r="F56" s="45">
        <v>0</v>
      </c>
      <c r="G56" s="45">
        <v>0</v>
      </c>
      <c r="H56" s="45">
        <f t="shared" si="63"/>
        <v>0</v>
      </c>
      <c r="I56" s="45">
        <f t="shared" si="63"/>
        <v>0.95399999999999996</v>
      </c>
      <c r="J56" s="45">
        <v>0</v>
      </c>
      <c r="K56" s="47">
        <v>0</v>
      </c>
      <c r="L56" s="45">
        <v>0</v>
      </c>
      <c r="M56" s="47">
        <v>0</v>
      </c>
      <c r="N56" s="45">
        <f t="shared" si="64"/>
        <v>0</v>
      </c>
      <c r="O56" s="45">
        <f t="shared" si="65"/>
        <v>0.95399999999999996</v>
      </c>
      <c r="P56" s="45">
        <f t="shared" si="66"/>
        <v>0</v>
      </c>
      <c r="Q56" s="45">
        <f t="shared" si="67"/>
        <v>0</v>
      </c>
      <c r="R56" s="48">
        <f t="shared" si="54"/>
        <v>0</v>
      </c>
      <c r="S56" s="48">
        <f t="shared" si="55"/>
        <v>0</v>
      </c>
      <c r="T56" s="91" t="s">
        <v>30</v>
      </c>
    </row>
    <row r="57" spans="1:20" ht="47.25">
      <c r="A57" s="42" t="s">
        <v>115</v>
      </c>
      <c r="B57" s="62" t="s">
        <v>116</v>
      </c>
      <c r="C57" s="44" t="s">
        <v>117</v>
      </c>
      <c r="D57" s="45">
        <v>0</v>
      </c>
      <c r="E57" s="45">
        <f>0</f>
        <v>0</v>
      </c>
      <c r="F57" s="45">
        <v>0</v>
      </c>
      <c r="G57" s="45">
        <v>0</v>
      </c>
      <c r="H57" s="45">
        <f t="shared" si="63"/>
        <v>0</v>
      </c>
      <c r="I57" s="45">
        <f t="shared" si="63"/>
        <v>0</v>
      </c>
      <c r="J57" s="45">
        <v>0</v>
      </c>
      <c r="K57" s="47">
        <v>0</v>
      </c>
      <c r="L57" s="45">
        <v>0</v>
      </c>
      <c r="M57" s="47">
        <v>0</v>
      </c>
      <c r="N57" s="45">
        <f t="shared" si="64"/>
        <v>0</v>
      </c>
      <c r="O57" s="45">
        <f t="shared" si="65"/>
        <v>0</v>
      </c>
      <c r="P57" s="45">
        <f t="shared" si="66"/>
        <v>0</v>
      </c>
      <c r="Q57" s="45">
        <f t="shared" si="67"/>
        <v>0</v>
      </c>
      <c r="R57" s="48">
        <f t="shared" si="54"/>
        <v>0</v>
      </c>
      <c r="S57" s="48">
        <f t="shared" si="55"/>
        <v>0</v>
      </c>
      <c r="T57" s="91" t="s">
        <v>30</v>
      </c>
    </row>
    <row r="58" spans="1:20" ht="31.5">
      <c r="A58" s="49" t="s">
        <v>118</v>
      </c>
      <c r="B58" s="63" t="s">
        <v>119</v>
      </c>
      <c r="C58" s="45" t="s">
        <v>120</v>
      </c>
      <c r="D58" s="45">
        <v>0</v>
      </c>
      <c r="E58" s="45">
        <f>0.551</f>
        <v>0.55100000000000005</v>
      </c>
      <c r="F58" s="45">
        <v>0</v>
      </c>
      <c r="G58" s="45">
        <v>0</v>
      </c>
      <c r="H58" s="45">
        <f t="shared" si="63"/>
        <v>0</v>
      </c>
      <c r="I58" s="45">
        <f t="shared" si="63"/>
        <v>0.55100000000000005</v>
      </c>
      <c r="J58" s="45">
        <v>0</v>
      </c>
      <c r="K58" s="47">
        <v>0</v>
      </c>
      <c r="L58" s="45">
        <v>0</v>
      </c>
      <c r="M58" s="47">
        <v>0</v>
      </c>
      <c r="N58" s="45">
        <f t="shared" si="64"/>
        <v>0</v>
      </c>
      <c r="O58" s="45">
        <f t="shared" si="65"/>
        <v>0.55100000000000005</v>
      </c>
      <c r="P58" s="45">
        <f t="shared" si="66"/>
        <v>0</v>
      </c>
      <c r="Q58" s="45">
        <f t="shared" si="67"/>
        <v>0</v>
      </c>
      <c r="R58" s="48">
        <f t="shared" si="54"/>
        <v>0</v>
      </c>
      <c r="S58" s="48">
        <f t="shared" si="55"/>
        <v>0</v>
      </c>
      <c r="T58" s="91" t="s">
        <v>30</v>
      </c>
    </row>
    <row r="59" spans="1:20" ht="31.5">
      <c r="A59" s="49" t="s">
        <v>121</v>
      </c>
      <c r="B59" s="63" t="s">
        <v>122</v>
      </c>
      <c r="C59" s="51" t="s">
        <v>123</v>
      </c>
      <c r="D59" s="45">
        <v>0</v>
      </c>
      <c r="E59" s="66">
        <f>0.199</f>
        <v>0.19900000000000001</v>
      </c>
      <c r="F59" s="45">
        <v>0</v>
      </c>
      <c r="G59" s="45">
        <v>0</v>
      </c>
      <c r="H59" s="45">
        <f t="shared" si="63"/>
        <v>0</v>
      </c>
      <c r="I59" s="45">
        <f t="shared" si="63"/>
        <v>0.19900000000000001</v>
      </c>
      <c r="J59" s="45">
        <v>0</v>
      </c>
      <c r="K59" s="47">
        <v>0</v>
      </c>
      <c r="L59" s="45">
        <v>0</v>
      </c>
      <c r="M59" s="47">
        <v>0</v>
      </c>
      <c r="N59" s="45">
        <f t="shared" si="64"/>
        <v>0</v>
      </c>
      <c r="O59" s="45">
        <f t="shared" si="65"/>
        <v>0.19900000000000001</v>
      </c>
      <c r="P59" s="45">
        <f t="shared" si="66"/>
        <v>0</v>
      </c>
      <c r="Q59" s="45">
        <f t="shared" si="67"/>
        <v>0</v>
      </c>
      <c r="R59" s="48">
        <f t="shared" si="54"/>
        <v>0</v>
      </c>
      <c r="S59" s="48">
        <f t="shared" si="55"/>
        <v>0</v>
      </c>
      <c r="T59" s="91" t="s">
        <v>30</v>
      </c>
    </row>
    <row r="60" spans="1:20" ht="78.75">
      <c r="A60" s="49" t="s">
        <v>124</v>
      </c>
      <c r="B60" s="63" t="s">
        <v>125</v>
      </c>
      <c r="C60" s="51" t="s">
        <v>126</v>
      </c>
      <c r="D60" s="45">
        <v>0</v>
      </c>
      <c r="E60" s="45">
        <f>0</f>
        <v>0</v>
      </c>
      <c r="F60" s="45">
        <v>0</v>
      </c>
      <c r="G60" s="45">
        <v>0</v>
      </c>
      <c r="H60" s="45">
        <f t="shared" si="63"/>
        <v>0</v>
      </c>
      <c r="I60" s="45">
        <f t="shared" si="63"/>
        <v>0</v>
      </c>
      <c r="J60" s="45">
        <v>0</v>
      </c>
      <c r="K60" s="47">
        <v>0</v>
      </c>
      <c r="L60" s="45">
        <v>0</v>
      </c>
      <c r="M60" s="47">
        <v>0</v>
      </c>
      <c r="N60" s="45">
        <f t="shared" si="64"/>
        <v>0</v>
      </c>
      <c r="O60" s="45">
        <f t="shared" si="65"/>
        <v>0</v>
      </c>
      <c r="P60" s="45">
        <f t="shared" si="66"/>
        <v>0</v>
      </c>
      <c r="Q60" s="45">
        <f t="shared" si="67"/>
        <v>0</v>
      </c>
      <c r="R60" s="48">
        <f t="shared" si="54"/>
        <v>0</v>
      </c>
      <c r="S60" s="48">
        <f t="shared" si="55"/>
        <v>0</v>
      </c>
      <c r="T60" s="91" t="s">
        <v>30</v>
      </c>
    </row>
    <row r="61" spans="1:20" ht="78.75">
      <c r="A61" s="49" t="s">
        <v>127</v>
      </c>
      <c r="B61" s="63" t="s">
        <v>128</v>
      </c>
      <c r="C61" s="51" t="s">
        <v>129</v>
      </c>
      <c r="D61" s="45">
        <v>0</v>
      </c>
      <c r="E61" s="66">
        <f>0.787</f>
        <v>0.78700000000000003</v>
      </c>
      <c r="F61" s="45">
        <v>0</v>
      </c>
      <c r="G61" s="45">
        <v>0</v>
      </c>
      <c r="H61" s="45">
        <f t="shared" si="63"/>
        <v>0</v>
      </c>
      <c r="I61" s="45">
        <f t="shared" si="63"/>
        <v>0.78700000000000003</v>
      </c>
      <c r="J61" s="45">
        <v>0</v>
      </c>
      <c r="K61" s="47">
        <v>0</v>
      </c>
      <c r="L61" s="45">
        <v>0</v>
      </c>
      <c r="M61" s="47">
        <v>0</v>
      </c>
      <c r="N61" s="45">
        <f t="shared" si="64"/>
        <v>0</v>
      </c>
      <c r="O61" s="45">
        <f t="shared" si="65"/>
        <v>0.78700000000000003</v>
      </c>
      <c r="P61" s="45">
        <f t="shared" si="66"/>
        <v>0</v>
      </c>
      <c r="Q61" s="45">
        <f t="shared" si="67"/>
        <v>0</v>
      </c>
      <c r="R61" s="48">
        <f t="shared" si="54"/>
        <v>0</v>
      </c>
      <c r="S61" s="48">
        <f t="shared" si="55"/>
        <v>0</v>
      </c>
      <c r="T61" s="91" t="s">
        <v>30</v>
      </c>
    </row>
    <row r="62" spans="1:20">
      <c r="A62" s="67" t="s">
        <v>130</v>
      </c>
      <c r="B62" s="68" t="s">
        <v>131</v>
      </c>
      <c r="C62" s="69" t="s">
        <v>29</v>
      </c>
      <c r="D62" s="32">
        <f t="shared" ref="D62" si="68">SUM(D63:D96)</f>
        <v>0</v>
      </c>
      <c r="E62" s="32">
        <f t="shared" ref="E62:F62" si="69">SUM(E63:E96)</f>
        <v>35.997999999999998</v>
      </c>
      <c r="F62" s="32">
        <f t="shared" si="69"/>
        <v>0</v>
      </c>
      <c r="G62" s="32">
        <f t="shared" ref="G62:Q62" si="70">SUM(G63:G96)</f>
        <v>0</v>
      </c>
      <c r="H62" s="32">
        <f t="shared" si="70"/>
        <v>0</v>
      </c>
      <c r="I62" s="32">
        <f t="shared" si="70"/>
        <v>35.997999999999998</v>
      </c>
      <c r="J62" s="32">
        <f t="shared" si="70"/>
        <v>0</v>
      </c>
      <c r="K62" s="32">
        <f t="shared" si="70"/>
        <v>8.1549999999999994</v>
      </c>
      <c r="L62" s="32">
        <f t="shared" ref="L62" si="71">SUM(L63:L96)</f>
        <v>0</v>
      </c>
      <c r="M62" s="32">
        <f t="shared" si="70"/>
        <v>7.6539999999999999</v>
      </c>
      <c r="N62" s="32">
        <f t="shared" si="70"/>
        <v>0</v>
      </c>
      <c r="O62" s="32">
        <f t="shared" si="70"/>
        <v>27.843000000000004</v>
      </c>
      <c r="P62" s="32">
        <f t="shared" si="70"/>
        <v>0</v>
      </c>
      <c r="Q62" s="32">
        <f t="shared" si="70"/>
        <v>-0.50100000000000056</v>
      </c>
      <c r="R62" s="99">
        <f t="shared" ref="R62:R65" si="72">IF(L62&gt;0,(IF((SUM(J62)=0), 1,(L62/SUM(J62)-1))),(IF((SUM(J62)=0), 0,(L62/SUM(J62)-1))))</f>
        <v>0</v>
      </c>
      <c r="S62" s="99">
        <f t="shared" ref="S62:S65" si="73">IF(M62&gt;0,(IF((SUM(K62)=0), 1,(M62/SUM(K62)-1))),(IF((SUM(K62)=0), 0,(M62/SUM(K62)-1))))</f>
        <v>-6.1434702636419258E-2</v>
      </c>
      <c r="T62" s="90" t="s">
        <v>30</v>
      </c>
    </row>
    <row r="63" spans="1:20" ht="47.25">
      <c r="A63" s="42" t="s">
        <v>132</v>
      </c>
      <c r="B63" s="62" t="s">
        <v>133</v>
      </c>
      <c r="C63" s="44" t="s">
        <v>134</v>
      </c>
      <c r="D63" s="45">
        <v>0</v>
      </c>
      <c r="E63" s="45">
        <f>0</f>
        <v>0</v>
      </c>
      <c r="F63" s="45">
        <v>0</v>
      </c>
      <c r="G63" s="45">
        <v>0</v>
      </c>
      <c r="H63" s="45">
        <f t="shared" ref="H63:I96" si="74">D63-F63</f>
        <v>0</v>
      </c>
      <c r="I63" s="45">
        <f t="shared" si="74"/>
        <v>0</v>
      </c>
      <c r="J63" s="45">
        <v>0</v>
      </c>
      <c r="K63" s="47">
        <v>0</v>
      </c>
      <c r="L63" s="45">
        <v>0</v>
      </c>
      <c r="M63" s="47">
        <v>0</v>
      </c>
      <c r="N63" s="45">
        <f t="shared" ref="N63:N96" si="75">H63-L63</f>
        <v>0</v>
      </c>
      <c r="O63" s="45">
        <f t="shared" ref="O63:O96" si="76">I63-M63</f>
        <v>0</v>
      </c>
      <c r="P63" s="45">
        <f t="shared" ref="P63:P96" si="77">L63-J63</f>
        <v>0</v>
      </c>
      <c r="Q63" s="45">
        <f t="shared" ref="Q63:Q96" si="78">M63-K63</f>
        <v>0</v>
      </c>
      <c r="R63" s="48">
        <f t="shared" si="72"/>
        <v>0</v>
      </c>
      <c r="S63" s="48">
        <f t="shared" si="73"/>
        <v>0</v>
      </c>
      <c r="T63" s="91" t="s">
        <v>30</v>
      </c>
    </row>
    <row r="64" spans="1:20" ht="47.25">
      <c r="A64" s="42" t="s">
        <v>135</v>
      </c>
      <c r="B64" s="62" t="s">
        <v>136</v>
      </c>
      <c r="C64" s="44" t="s">
        <v>137</v>
      </c>
      <c r="D64" s="45">
        <v>0</v>
      </c>
      <c r="E64" s="45">
        <f>0</f>
        <v>0</v>
      </c>
      <c r="F64" s="45">
        <v>0</v>
      </c>
      <c r="G64" s="45">
        <v>0</v>
      </c>
      <c r="H64" s="45">
        <f t="shared" si="74"/>
        <v>0</v>
      </c>
      <c r="I64" s="45">
        <f t="shared" si="74"/>
        <v>0</v>
      </c>
      <c r="J64" s="45">
        <v>0</v>
      </c>
      <c r="K64" s="47">
        <v>0</v>
      </c>
      <c r="L64" s="45">
        <v>0</v>
      </c>
      <c r="M64" s="47">
        <v>0</v>
      </c>
      <c r="N64" s="45">
        <f t="shared" si="75"/>
        <v>0</v>
      </c>
      <c r="O64" s="45">
        <f t="shared" si="76"/>
        <v>0</v>
      </c>
      <c r="P64" s="45">
        <f t="shared" si="77"/>
        <v>0</v>
      </c>
      <c r="Q64" s="45">
        <f t="shared" si="78"/>
        <v>0</v>
      </c>
      <c r="R64" s="48">
        <f t="shared" si="72"/>
        <v>0</v>
      </c>
      <c r="S64" s="48">
        <f t="shared" si="73"/>
        <v>0</v>
      </c>
      <c r="T64" s="91" t="s">
        <v>30</v>
      </c>
    </row>
    <row r="65" spans="1:20" s="26" customFormat="1" ht="47.25">
      <c r="A65" s="70" t="s">
        <v>138</v>
      </c>
      <c r="B65" s="71" t="s">
        <v>139</v>
      </c>
      <c r="C65" s="72" t="s">
        <v>140</v>
      </c>
      <c r="D65" s="73">
        <v>0</v>
      </c>
      <c r="E65" s="74">
        <f>2.007</f>
        <v>2.0070000000000001</v>
      </c>
      <c r="F65" s="73">
        <v>0</v>
      </c>
      <c r="G65" s="73">
        <v>0</v>
      </c>
      <c r="H65" s="45">
        <f t="shared" si="74"/>
        <v>0</v>
      </c>
      <c r="I65" s="45">
        <f t="shared" si="74"/>
        <v>2.0070000000000001</v>
      </c>
      <c r="J65" s="73">
        <v>0</v>
      </c>
      <c r="K65" s="75">
        <v>2.0070000000000001</v>
      </c>
      <c r="L65" s="73">
        <v>0</v>
      </c>
      <c r="M65" s="75">
        <v>1.819</v>
      </c>
      <c r="N65" s="45">
        <f t="shared" si="75"/>
        <v>0</v>
      </c>
      <c r="O65" s="45">
        <f>I65-K65</f>
        <v>0</v>
      </c>
      <c r="P65" s="45">
        <f t="shared" si="77"/>
        <v>0</v>
      </c>
      <c r="Q65" s="45">
        <f t="shared" si="78"/>
        <v>-0.18800000000000017</v>
      </c>
      <c r="R65" s="48">
        <f t="shared" si="72"/>
        <v>0</v>
      </c>
      <c r="S65" s="48">
        <f t="shared" si="73"/>
        <v>-9.36721474838067E-2</v>
      </c>
      <c r="T65" s="93" t="s">
        <v>30</v>
      </c>
    </row>
    <row r="66" spans="1:20" s="26" customFormat="1" ht="47.25">
      <c r="A66" s="76" t="s">
        <v>141</v>
      </c>
      <c r="B66" s="59" t="s">
        <v>142</v>
      </c>
      <c r="C66" s="74" t="s">
        <v>143</v>
      </c>
      <c r="D66" s="73">
        <v>0</v>
      </c>
      <c r="E66" s="74">
        <f>2.136+2.262+2.076</f>
        <v>6.4740000000000002</v>
      </c>
      <c r="F66" s="73">
        <v>0</v>
      </c>
      <c r="G66" s="73">
        <v>0</v>
      </c>
      <c r="H66" s="45">
        <f t="shared" si="74"/>
        <v>0</v>
      </c>
      <c r="I66" s="45">
        <f t="shared" si="74"/>
        <v>6.4740000000000002</v>
      </c>
      <c r="J66" s="73">
        <v>0</v>
      </c>
      <c r="K66" s="75">
        <v>2.0760000000000001</v>
      </c>
      <c r="L66" s="73">
        <v>0</v>
      </c>
      <c r="M66" s="75">
        <v>2.0859999999999999</v>
      </c>
      <c r="N66" s="45">
        <f t="shared" si="75"/>
        <v>0</v>
      </c>
      <c r="O66" s="45">
        <f t="shared" ref="O66:O67" si="79">I66-K66</f>
        <v>4.3979999999999997</v>
      </c>
      <c r="P66" s="45">
        <f t="shared" si="77"/>
        <v>0</v>
      </c>
      <c r="Q66" s="45">
        <f t="shared" si="78"/>
        <v>9.9999999999997868E-3</v>
      </c>
      <c r="R66" s="48">
        <f t="shared" ref="R66:R129" si="80">IF(L66&gt;0,(IF((SUM(J66)=0), 1,(L66/SUM(J66)-1))),(IF((SUM(J66)=0), 0,(L66/SUM(J66)-1))))</f>
        <v>0</v>
      </c>
      <c r="S66" s="48">
        <f t="shared" ref="S66:S129" si="81">IF(M66&gt;0,(IF((SUM(K66)=0), 1,(M66/SUM(K66)-1))),(IF((SUM(K66)=0), 0,(M66/SUM(K66)-1))))</f>
        <v>4.81695568400764E-3</v>
      </c>
      <c r="T66" s="93" t="s">
        <v>30</v>
      </c>
    </row>
    <row r="67" spans="1:20" s="26" customFormat="1" ht="47.25">
      <c r="A67" s="70" t="s">
        <v>144</v>
      </c>
      <c r="B67" s="71" t="s">
        <v>145</v>
      </c>
      <c r="C67" s="72" t="s">
        <v>146</v>
      </c>
      <c r="D67" s="73">
        <v>0</v>
      </c>
      <c r="E67" s="74">
        <f>2.007</f>
        <v>2.0070000000000001</v>
      </c>
      <c r="F67" s="73">
        <v>0</v>
      </c>
      <c r="G67" s="73">
        <v>0</v>
      </c>
      <c r="H67" s="45">
        <f t="shared" si="74"/>
        <v>0</v>
      </c>
      <c r="I67" s="45">
        <f t="shared" si="74"/>
        <v>2.0070000000000001</v>
      </c>
      <c r="J67" s="73">
        <v>0</v>
      </c>
      <c r="K67" s="75">
        <v>2.0070000000000001</v>
      </c>
      <c r="L67" s="73">
        <v>0</v>
      </c>
      <c r="M67" s="75">
        <v>1.867</v>
      </c>
      <c r="N67" s="45">
        <f t="shared" si="75"/>
        <v>0</v>
      </c>
      <c r="O67" s="45">
        <f t="shared" si="79"/>
        <v>0</v>
      </c>
      <c r="P67" s="45">
        <f t="shared" si="77"/>
        <v>0</v>
      </c>
      <c r="Q67" s="45">
        <f t="shared" si="78"/>
        <v>-0.14000000000000012</v>
      </c>
      <c r="R67" s="48">
        <f t="shared" si="80"/>
        <v>0</v>
      </c>
      <c r="S67" s="48">
        <f t="shared" si="81"/>
        <v>-6.9755854509217841E-2</v>
      </c>
      <c r="T67" s="93" t="s">
        <v>30</v>
      </c>
    </row>
    <row r="68" spans="1:20" ht="47.25">
      <c r="A68" s="42" t="s">
        <v>147</v>
      </c>
      <c r="B68" s="62" t="s">
        <v>148</v>
      </c>
      <c r="C68" s="44" t="s">
        <v>149</v>
      </c>
      <c r="D68" s="45">
        <v>0</v>
      </c>
      <c r="E68" s="45">
        <f>0</f>
        <v>0</v>
      </c>
      <c r="F68" s="45">
        <v>0</v>
      </c>
      <c r="G68" s="45">
        <v>0</v>
      </c>
      <c r="H68" s="45">
        <f t="shared" si="74"/>
        <v>0</v>
      </c>
      <c r="I68" s="45">
        <f t="shared" si="74"/>
        <v>0</v>
      </c>
      <c r="J68" s="45">
        <v>0</v>
      </c>
      <c r="K68" s="47">
        <v>0</v>
      </c>
      <c r="L68" s="45">
        <v>0</v>
      </c>
      <c r="M68" s="47">
        <v>0</v>
      </c>
      <c r="N68" s="45">
        <f t="shared" si="75"/>
        <v>0</v>
      </c>
      <c r="O68" s="45">
        <f t="shared" si="76"/>
        <v>0</v>
      </c>
      <c r="P68" s="45">
        <f t="shared" si="77"/>
        <v>0</v>
      </c>
      <c r="Q68" s="45">
        <f t="shared" si="78"/>
        <v>0</v>
      </c>
      <c r="R68" s="48">
        <f t="shared" si="80"/>
        <v>0</v>
      </c>
      <c r="S68" s="48">
        <f t="shared" si="81"/>
        <v>0</v>
      </c>
      <c r="T68" s="91" t="s">
        <v>30</v>
      </c>
    </row>
    <row r="69" spans="1:20" ht="47.25">
      <c r="A69" s="49" t="s">
        <v>150</v>
      </c>
      <c r="B69" s="63" t="s">
        <v>151</v>
      </c>
      <c r="C69" s="51" t="s">
        <v>152</v>
      </c>
      <c r="D69" s="45">
        <v>0</v>
      </c>
      <c r="E69" s="66">
        <f>2.093</f>
        <v>2.093</v>
      </c>
      <c r="F69" s="45">
        <v>0</v>
      </c>
      <c r="G69" s="45">
        <v>0</v>
      </c>
      <c r="H69" s="45">
        <f t="shared" si="74"/>
        <v>0</v>
      </c>
      <c r="I69" s="45">
        <f t="shared" si="74"/>
        <v>2.093</v>
      </c>
      <c r="J69" s="45">
        <v>0</v>
      </c>
      <c r="K69" s="47">
        <v>0</v>
      </c>
      <c r="L69" s="45">
        <v>0</v>
      </c>
      <c r="M69" s="47">
        <v>0</v>
      </c>
      <c r="N69" s="45">
        <f t="shared" si="75"/>
        <v>0</v>
      </c>
      <c r="O69" s="45">
        <f t="shared" si="76"/>
        <v>2.093</v>
      </c>
      <c r="P69" s="45">
        <f t="shared" si="77"/>
        <v>0</v>
      </c>
      <c r="Q69" s="45">
        <f t="shared" si="78"/>
        <v>0</v>
      </c>
      <c r="R69" s="48">
        <f t="shared" si="80"/>
        <v>0</v>
      </c>
      <c r="S69" s="48">
        <f t="shared" si="81"/>
        <v>0</v>
      </c>
      <c r="T69" s="91" t="s">
        <v>30</v>
      </c>
    </row>
    <row r="70" spans="1:20" s="26" customFormat="1" ht="47.25">
      <c r="A70" s="70" t="s">
        <v>153</v>
      </c>
      <c r="B70" s="71" t="s">
        <v>154</v>
      </c>
      <c r="C70" s="72" t="s">
        <v>155</v>
      </c>
      <c r="D70" s="73">
        <v>0</v>
      </c>
      <c r="E70" s="73">
        <f>2.065</f>
        <v>2.0649999999999999</v>
      </c>
      <c r="F70" s="73">
        <v>0</v>
      </c>
      <c r="G70" s="73">
        <v>0</v>
      </c>
      <c r="H70" s="45">
        <f t="shared" si="74"/>
        <v>0</v>
      </c>
      <c r="I70" s="45">
        <f t="shared" si="74"/>
        <v>2.0649999999999999</v>
      </c>
      <c r="J70" s="73">
        <v>0</v>
      </c>
      <c r="K70" s="75">
        <v>2.0649999999999999</v>
      </c>
      <c r="L70" s="73">
        <v>0</v>
      </c>
      <c r="M70" s="75">
        <v>1.8819999999999999</v>
      </c>
      <c r="N70" s="45">
        <f t="shared" si="75"/>
        <v>0</v>
      </c>
      <c r="O70" s="45">
        <f t="shared" ref="O70" si="82">I70-K70</f>
        <v>0</v>
      </c>
      <c r="P70" s="45">
        <f t="shared" si="77"/>
        <v>0</v>
      </c>
      <c r="Q70" s="45">
        <f t="shared" si="78"/>
        <v>-0.18300000000000005</v>
      </c>
      <c r="R70" s="48">
        <f t="shared" si="80"/>
        <v>0</v>
      </c>
      <c r="S70" s="48">
        <f t="shared" si="81"/>
        <v>-8.8619854721549651E-2</v>
      </c>
      <c r="T70" s="93" t="s">
        <v>30</v>
      </c>
    </row>
    <row r="71" spans="1:20" ht="47.25">
      <c r="A71" s="49" t="s">
        <v>156</v>
      </c>
      <c r="B71" s="63" t="s">
        <v>157</v>
      </c>
      <c r="C71" s="51" t="s">
        <v>158</v>
      </c>
      <c r="D71" s="45">
        <v>0</v>
      </c>
      <c r="E71" s="66">
        <f>1.396</f>
        <v>1.3959999999999999</v>
      </c>
      <c r="F71" s="45">
        <v>0</v>
      </c>
      <c r="G71" s="45">
        <v>0</v>
      </c>
      <c r="H71" s="45">
        <f t="shared" si="74"/>
        <v>0</v>
      </c>
      <c r="I71" s="45">
        <f t="shared" si="74"/>
        <v>1.3959999999999999</v>
      </c>
      <c r="J71" s="45">
        <v>0</v>
      </c>
      <c r="K71" s="47">
        <v>0</v>
      </c>
      <c r="L71" s="45">
        <v>0</v>
      </c>
      <c r="M71" s="47">
        <v>0</v>
      </c>
      <c r="N71" s="45">
        <f t="shared" si="75"/>
        <v>0</v>
      </c>
      <c r="O71" s="45">
        <f t="shared" si="76"/>
        <v>1.3959999999999999</v>
      </c>
      <c r="P71" s="45">
        <f t="shared" si="77"/>
        <v>0</v>
      </c>
      <c r="Q71" s="45">
        <f t="shared" si="78"/>
        <v>0</v>
      </c>
      <c r="R71" s="48">
        <f t="shared" si="80"/>
        <v>0</v>
      </c>
      <c r="S71" s="48">
        <f t="shared" si="81"/>
        <v>0</v>
      </c>
      <c r="T71" s="91" t="s">
        <v>30</v>
      </c>
    </row>
    <row r="72" spans="1:20" ht="47.25">
      <c r="A72" s="49" t="s">
        <v>159</v>
      </c>
      <c r="B72" s="77" t="s">
        <v>160</v>
      </c>
      <c r="C72" s="51" t="s">
        <v>161</v>
      </c>
      <c r="D72" s="45">
        <v>0</v>
      </c>
      <c r="E72" s="66">
        <f>1.003</f>
        <v>1.0029999999999999</v>
      </c>
      <c r="F72" s="45">
        <v>0</v>
      </c>
      <c r="G72" s="45">
        <v>0</v>
      </c>
      <c r="H72" s="45">
        <f t="shared" si="74"/>
        <v>0</v>
      </c>
      <c r="I72" s="45">
        <f t="shared" si="74"/>
        <v>1.0029999999999999</v>
      </c>
      <c r="J72" s="45">
        <v>0</v>
      </c>
      <c r="K72" s="47">
        <v>0</v>
      </c>
      <c r="L72" s="45">
        <v>0</v>
      </c>
      <c r="M72" s="47">
        <v>0</v>
      </c>
      <c r="N72" s="45">
        <f t="shared" si="75"/>
        <v>0</v>
      </c>
      <c r="O72" s="45">
        <f t="shared" si="76"/>
        <v>1.0029999999999999</v>
      </c>
      <c r="P72" s="45">
        <f t="shared" si="77"/>
        <v>0</v>
      </c>
      <c r="Q72" s="45">
        <f t="shared" si="78"/>
        <v>0</v>
      </c>
      <c r="R72" s="48">
        <f t="shared" si="80"/>
        <v>0</v>
      </c>
      <c r="S72" s="48">
        <f t="shared" si="81"/>
        <v>0</v>
      </c>
      <c r="T72" s="91" t="s">
        <v>30</v>
      </c>
    </row>
    <row r="73" spans="1:20" ht="47.25">
      <c r="A73" s="49" t="s">
        <v>162</v>
      </c>
      <c r="B73" s="77" t="s">
        <v>163</v>
      </c>
      <c r="C73" s="51" t="s">
        <v>164</v>
      </c>
      <c r="D73" s="45">
        <v>0</v>
      </c>
      <c r="E73" s="66">
        <f>1.003</f>
        <v>1.0029999999999999</v>
      </c>
      <c r="F73" s="45">
        <v>0</v>
      </c>
      <c r="G73" s="45">
        <v>0</v>
      </c>
      <c r="H73" s="45">
        <f t="shared" si="74"/>
        <v>0</v>
      </c>
      <c r="I73" s="45">
        <f t="shared" si="74"/>
        <v>1.0029999999999999</v>
      </c>
      <c r="J73" s="45">
        <v>0</v>
      </c>
      <c r="K73" s="47">
        <v>0</v>
      </c>
      <c r="L73" s="45">
        <v>0</v>
      </c>
      <c r="M73" s="47">
        <v>0</v>
      </c>
      <c r="N73" s="45">
        <f t="shared" si="75"/>
        <v>0</v>
      </c>
      <c r="O73" s="45">
        <f t="shared" si="76"/>
        <v>1.0029999999999999</v>
      </c>
      <c r="P73" s="45">
        <f t="shared" si="77"/>
        <v>0</v>
      </c>
      <c r="Q73" s="45">
        <f t="shared" si="78"/>
        <v>0</v>
      </c>
      <c r="R73" s="48">
        <f t="shared" si="80"/>
        <v>0</v>
      </c>
      <c r="S73" s="48">
        <f t="shared" si="81"/>
        <v>0</v>
      </c>
      <c r="T73" s="91" t="s">
        <v>30</v>
      </c>
    </row>
    <row r="74" spans="1:20" ht="47.25">
      <c r="A74" s="49" t="s">
        <v>165</v>
      </c>
      <c r="B74" s="63" t="s">
        <v>166</v>
      </c>
      <c r="C74" s="51" t="s">
        <v>167</v>
      </c>
      <c r="D74" s="45">
        <v>0</v>
      </c>
      <c r="E74" s="66">
        <f>0.954</f>
        <v>0.95399999999999996</v>
      </c>
      <c r="F74" s="45">
        <v>0</v>
      </c>
      <c r="G74" s="45">
        <v>0</v>
      </c>
      <c r="H74" s="45">
        <f t="shared" si="74"/>
        <v>0</v>
      </c>
      <c r="I74" s="45">
        <f t="shared" si="74"/>
        <v>0.95399999999999996</v>
      </c>
      <c r="J74" s="45">
        <v>0</v>
      </c>
      <c r="K74" s="47">
        <v>0</v>
      </c>
      <c r="L74" s="45">
        <v>0</v>
      </c>
      <c r="M74" s="47">
        <v>0</v>
      </c>
      <c r="N74" s="45">
        <f t="shared" si="75"/>
        <v>0</v>
      </c>
      <c r="O74" s="45">
        <f t="shared" si="76"/>
        <v>0.95399999999999996</v>
      </c>
      <c r="P74" s="45">
        <f t="shared" si="77"/>
        <v>0</v>
      </c>
      <c r="Q74" s="45">
        <f t="shared" si="78"/>
        <v>0</v>
      </c>
      <c r="R74" s="48">
        <f t="shared" si="80"/>
        <v>0</v>
      </c>
      <c r="S74" s="48">
        <f t="shared" si="81"/>
        <v>0</v>
      </c>
      <c r="T74" s="91" t="s">
        <v>30</v>
      </c>
    </row>
    <row r="75" spans="1:20" ht="47.25">
      <c r="A75" s="49" t="s">
        <v>168</v>
      </c>
      <c r="B75" s="77" t="s">
        <v>169</v>
      </c>
      <c r="C75" s="51" t="s">
        <v>170</v>
      </c>
      <c r="D75" s="45">
        <v>0</v>
      </c>
      <c r="E75" s="66">
        <f>0.501</f>
        <v>0.501</v>
      </c>
      <c r="F75" s="45">
        <v>0</v>
      </c>
      <c r="G75" s="45">
        <v>0</v>
      </c>
      <c r="H75" s="45">
        <f t="shared" si="74"/>
        <v>0</v>
      </c>
      <c r="I75" s="45">
        <f t="shared" si="74"/>
        <v>0.501</v>
      </c>
      <c r="J75" s="45">
        <v>0</v>
      </c>
      <c r="K75" s="47">
        <v>0</v>
      </c>
      <c r="L75" s="45">
        <v>0</v>
      </c>
      <c r="M75" s="47">
        <v>0</v>
      </c>
      <c r="N75" s="45">
        <f t="shared" si="75"/>
        <v>0</v>
      </c>
      <c r="O75" s="45">
        <f t="shared" si="76"/>
        <v>0.501</v>
      </c>
      <c r="P75" s="45">
        <f t="shared" si="77"/>
        <v>0</v>
      </c>
      <c r="Q75" s="45">
        <f t="shared" si="78"/>
        <v>0</v>
      </c>
      <c r="R75" s="48">
        <f t="shared" si="80"/>
        <v>0</v>
      </c>
      <c r="S75" s="48">
        <f t="shared" si="81"/>
        <v>0</v>
      </c>
      <c r="T75" s="91" t="s">
        <v>30</v>
      </c>
    </row>
    <row r="76" spans="1:20" ht="47.25">
      <c r="A76" s="49" t="s">
        <v>171</v>
      </c>
      <c r="B76" s="77" t="s">
        <v>172</v>
      </c>
      <c r="C76" s="51" t="s">
        <v>173</v>
      </c>
      <c r="D76" s="45">
        <v>0</v>
      </c>
      <c r="E76" s="66">
        <f>1.446</f>
        <v>1.446</v>
      </c>
      <c r="F76" s="45">
        <v>0</v>
      </c>
      <c r="G76" s="45">
        <v>0</v>
      </c>
      <c r="H76" s="45">
        <f t="shared" si="74"/>
        <v>0</v>
      </c>
      <c r="I76" s="45">
        <f t="shared" si="74"/>
        <v>1.446</v>
      </c>
      <c r="J76" s="45">
        <v>0</v>
      </c>
      <c r="K76" s="47">
        <v>0</v>
      </c>
      <c r="L76" s="45">
        <v>0</v>
      </c>
      <c r="M76" s="47">
        <v>0</v>
      </c>
      <c r="N76" s="45">
        <f t="shared" si="75"/>
        <v>0</v>
      </c>
      <c r="O76" s="45">
        <f t="shared" si="76"/>
        <v>1.446</v>
      </c>
      <c r="P76" s="45">
        <f t="shared" si="77"/>
        <v>0</v>
      </c>
      <c r="Q76" s="45">
        <f t="shared" si="78"/>
        <v>0</v>
      </c>
      <c r="R76" s="48">
        <f t="shared" si="80"/>
        <v>0</v>
      </c>
      <c r="S76" s="48">
        <f t="shared" si="81"/>
        <v>0</v>
      </c>
      <c r="T76" s="91" t="s">
        <v>30</v>
      </c>
    </row>
    <row r="77" spans="1:20" ht="47.25">
      <c r="A77" s="49" t="s">
        <v>174</v>
      </c>
      <c r="B77" s="77" t="s">
        <v>175</v>
      </c>
      <c r="C77" s="51" t="s">
        <v>176</v>
      </c>
      <c r="D77" s="45">
        <v>0</v>
      </c>
      <c r="E77" s="66">
        <f>0.501</f>
        <v>0.501</v>
      </c>
      <c r="F77" s="45">
        <v>0</v>
      </c>
      <c r="G77" s="45">
        <v>0</v>
      </c>
      <c r="H77" s="45">
        <f t="shared" si="74"/>
        <v>0</v>
      </c>
      <c r="I77" s="45">
        <f t="shared" si="74"/>
        <v>0.501</v>
      </c>
      <c r="J77" s="45">
        <v>0</v>
      </c>
      <c r="K77" s="47">
        <v>0</v>
      </c>
      <c r="L77" s="45">
        <v>0</v>
      </c>
      <c r="M77" s="47">
        <v>0</v>
      </c>
      <c r="N77" s="45">
        <f t="shared" si="75"/>
        <v>0</v>
      </c>
      <c r="O77" s="45">
        <f t="shared" si="76"/>
        <v>0.501</v>
      </c>
      <c r="P77" s="45">
        <f t="shared" si="77"/>
        <v>0</v>
      </c>
      <c r="Q77" s="45">
        <f t="shared" si="78"/>
        <v>0</v>
      </c>
      <c r="R77" s="48">
        <f t="shared" si="80"/>
        <v>0</v>
      </c>
      <c r="S77" s="48">
        <f t="shared" si="81"/>
        <v>0</v>
      </c>
      <c r="T77" s="91" t="s">
        <v>30</v>
      </c>
    </row>
    <row r="78" spans="1:20" ht="47.25">
      <c r="A78" s="49" t="s">
        <v>177</v>
      </c>
      <c r="B78" s="77" t="s">
        <v>178</v>
      </c>
      <c r="C78" s="51" t="s">
        <v>179</v>
      </c>
      <c r="D78" s="45">
        <v>0</v>
      </c>
      <c r="E78" s="66">
        <f>1.003</f>
        <v>1.0029999999999999</v>
      </c>
      <c r="F78" s="45">
        <v>0</v>
      </c>
      <c r="G78" s="45">
        <v>0</v>
      </c>
      <c r="H78" s="45">
        <f t="shared" si="74"/>
        <v>0</v>
      </c>
      <c r="I78" s="45">
        <f t="shared" si="74"/>
        <v>1.0029999999999999</v>
      </c>
      <c r="J78" s="45">
        <v>0</v>
      </c>
      <c r="K78" s="47">
        <v>0</v>
      </c>
      <c r="L78" s="45">
        <v>0</v>
      </c>
      <c r="M78" s="47">
        <v>0</v>
      </c>
      <c r="N78" s="45">
        <f t="shared" si="75"/>
        <v>0</v>
      </c>
      <c r="O78" s="45">
        <f t="shared" si="76"/>
        <v>1.0029999999999999</v>
      </c>
      <c r="P78" s="45">
        <f t="shared" si="77"/>
        <v>0</v>
      </c>
      <c r="Q78" s="45">
        <f t="shared" si="78"/>
        <v>0</v>
      </c>
      <c r="R78" s="48">
        <f t="shared" si="80"/>
        <v>0</v>
      </c>
      <c r="S78" s="48">
        <f t="shared" si="81"/>
        <v>0</v>
      </c>
      <c r="T78" s="91" t="s">
        <v>30</v>
      </c>
    </row>
    <row r="79" spans="1:20" ht="47.25">
      <c r="A79" s="49" t="s">
        <v>180</v>
      </c>
      <c r="B79" s="77" t="s">
        <v>181</v>
      </c>
      <c r="C79" s="51" t="s">
        <v>182</v>
      </c>
      <c r="D79" s="45">
        <v>0</v>
      </c>
      <c r="E79" s="66">
        <f>1.003</f>
        <v>1.0029999999999999</v>
      </c>
      <c r="F79" s="45">
        <v>0</v>
      </c>
      <c r="G79" s="45">
        <v>0</v>
      </c>
      <c r="H79" s="45">
        <f t="shared" si="74"/>
        <v>0</v>
      </c>
      <c r="I79" s="45">
        <f t="shared" si="74"/>
        <v>1.0029999999999999</v>
      </c>
      <c r="J79" s="45">
        <v>0</v>
      </c>
      <c r="K79" s="47">
        <v>0</v>
      </c>
      <c r="L79" s="45">
        <v>0</v>
      </c>
      <c r="M79" s="47">
        <v>0</v>
      </c>
      <c r="N79" s="45">
        <f t="shared" si="75"/>
        <v>0</v>
      </c>
      <c r="O79" s="45">
        <f t="shared" si="76"/>
        <v>1.0029999999999999</v>
      </c>
      <c r="P79" s="45">
        <f t="shared" si="77"/>
        <v>0</v>
      </c>
      <c r="Q79" s="45">
        <f t="shared" si="78"/>
        <v>0</v>
      </c>
      <c r="R79" s="48">
        <f t="shared" si="80"/>
        <v>0</v>
      </c>
      <c r="S79" s="48">
        <f t="shared" si="81"/>
        <v>0</v>
      </c>
      <c r="T79" s="91" t="s">
        <v>30</v>
      </c>
    </row>
    <row r="80" spans="1:20" ht="47.25">
      <c r="A80" s="49" t="s">
        <v>183</v>
      </c>
      <c r="B80" s="77" t="s">
        <v>184</v>
      </c>
      <c r="C80" s="45" t="s">
        <v>185</v>
      </c>
      <c r="D80" s="45">
        <v>0</v>
      </c>
      <c r="E80" s="45">
        <f>0.767</f>
        <v>0.76700000000000002</v>
      </c>
      <c r="F80" s="45">
        <v>0</v>
      </c>
      <c r="G80" s="45">
        <v>0</v>
      </c>
      <c r="H80" s="45">
        <f t="shared" si="74"/>
        <v>0</v>
      </c>
      <c r="I80" s="45">
        <f t="shared" si="74"/>
        <v>0.76700000000000002</v>
      </c>
      <c r="J80" s="45">
        <v>0</v>
      </c>
      <c r="K80" s="47">
        <v>0</v>
      </c>
      <c r="L80" s="45">
        <v>0</v>
      </c>
      <c r="M80" s="47">
        <v>0</v>
      </c>
      <c r="N80" s="45">
        <f t="shared" si="75"/>
        <v>0</v>
      </c>
      <c r="O80" s="45">
        <f t="shared" si="76"/>
        <v>0.76700000000000002</v>
      </c>
      <c r="P80" s="45">
        <f t="shared" si="77"/>
        <v>0</v>
      </c>
      <c r="Q80" s="45">
        <f t="shared" si="78"/>
        <v>0</v>
      </c>
      <c r="R80" s="48">
        <f t="shared" si="80"/>
        <v>0</v>
      </c>
      <c r="S80" s="48">
        <f t="shared" si="81"/>
        <v>0</v>
      </c>
      <c r="T80" s="91" t="s">
        <v>30</v>
      </c>
    </row>
    <row r="81" spans="1:20" ht="47.25">
      <c r="A81" s="49" t="s">
        <v>186</v>
      </c>
      <c r="B81" s="77" t="s">
        <v>187</v>
      </c>
      <c r="C81" s="51" t="s">
        <v>188</v>
      </c>
      <c r="D81" s="45">
        <v>0</v>
      </c>
      <c r="E81" s="66">
        <f>1.003</f>
        <v>1.0029999999999999</v>
      </c>
      <c r="F81" s="45">
        <v>0</v>
      </c>
      <c r="G81" s="45">
        <v>0</v>
      </c>
      <c r="H81" s="45">
        <f t="shared" si="74"/>
        <v>0</v>
      </c>
      <c r="I81" s="45">
        <f t="shared" si="74"/>
        <v>1.0029999999999999</v>
      </c>
      <c r="J81" s="45">
        <v>0</v>
      </c>
      <c r="K81" s="47">
        <v>0</v>
      </c>
      <c r="L81" s="45">
        <v>0</v>
      </c>
      <c r="M81" s="47">
        <v>0</v>
      </c>
      <c r="N81" s="45">
        <f t="shared" si="75"/>
        <v>0</v>
      </c>
      <c r="O81" s="45">
        <f t="shared" si="76"/>
        <v>1.0029999999999999</v>
      </c>
      <c r="P81" s="45">
        <f t="shared" si="77"/>
        <v>0</v>
      </c>
      <c r="Q81" s="45">
        <f t="shared" si="78"/>
        <v>0</v>
      </c>
      <c r="R81" s="48">
        <f t="shared" si="80"/>
        <v>0</v>
      </c>
      <c r="S81" s="48">
        <f t="shared" si="81"/>
        <v>0</v>
      </c>
      <c r="T81" s="91" t="s">
        <v>30</v>
      </c>
    </row>
    <row r="82" spans="1:20" ht="47.25">
      <c r="A82" s="49" t="s">
        <v>189</v>
      </c>
      <c r="B82" s="77" t="s">
        <v>190</v>
      </c>
      <c r="C82" s="51" t="s">
        <v>191</v>
      </c>
      <c r="D82" s="45">
        <v>0</v>
      </c>
      <c r="E82" s="66">
        <f>1.003</f>
        <v>1.0029999999999999</v>
      </c>
      <c r="F82" s="45">
        <v>0</v>
      </c>
      <c r="G82" s="45">
        <v>0</v>
      </c>
      <c r="H82" s="45">
        <f t="shared" si="74"/>
        <v>0</v>
      </c>
      <c r="I82" s="45">
        <f t="shared" si="74"/>
        <v>1.0029999999999999</v>
      </c>
      <c r="J82" s="45">
        <v>0</v>
      </c>
      <c r="K82" s="47">
        <v>0</v>
      </c>
      <c r="L82" s="45">
        <v>0</v>
      </c>
      <c r="M82" s="47">
        <v>0</v>
      </c>
      <c r="N82" s="45">
        <f t="shared" si="75"/>
        <v>0</v>
      </c>
      <c r="O82" s="45">
        <f t="shared" si="76"/>
        <v>1.0029999999999999</v>
      </c>
      <c r="P82" s="45">
        <f t="shared" si="77"/>
        <v>0</v>
      </c>
      <c r="Q82" s="45">
        <f t="shared" si="78"/>
        <v>0</v>
      </c>
      <c r="R82" s="48">
        <f t="shared" si="80"/>
        <v>0</v>
      </c>
      <c r="S82" s="48">
        <f t="shared" si="81"/>
        <v>0</v>
      </c>
      <c r="T82" s="91" t="s">
        <v>30</v>
      </c>
    </row>
    <row r="83" spans="1:20" ht="47.25">
      <c r="A83" s="49" t="s">
        <v>192</v>
      </c>
      <c r="B83" s="77" t="s">
        <v>193</v>
      </c>
      <c r="C83" s="51" t="s">
        <v>194</v>
      </c>
      <c r="D83" s="45">
        <v>0</v>
      </c>
      <c r="E83" s="66">
        <f>0.501</f>
        <v>0.501</v>
      </c>
      <c r="F83" s="45">
        <v>0</v>
      </c>
      <c r="G83" s="45">
        <v>0</v>
      </c>
      <c r="H83" s="45">
        <f t="shared" si="74"/>
        <v>0</v>
      </c>
      <c r="I83" s="45">
        <f t="shared" si="74"/>
        <v>0.501</v>
      </c>
      <c r="J83" s="45">
        <v>0</v>
      </c>
      <c r="K83" s="47">
        <v>0</v>
      </c>
      <c r="L83" s="45">
        <v>0</v>
      </c>
      <c r="M83" s="47">
        <v>0</v>
      </c>
      <c r="N83" s="45">
        <f t="shared" si="75"/>
        <v>0</v>
      </c>
      <c r="O83" s="45">
        <f t="shared" si="76"/>
        <v>0.501</v>
      </c>
      <c r="P83" s="45">
        <f t="shared" si="77"/>
        <v>0</v>
      </c>
      <c r="Q83" s="45">
        <f t="shared" si="78"/>
        <v>0</v>
      </c>
      <c r="R83" s="48">
        <f t="shared" si="80"/>
        <v>0</v>
      </c>
      <c r="S83" s="48">
        <f t="shared" si="81"/>
        <v>0</v>
      </c>
      <c r="T83" s="91" t="s">
        <v>30</v>
      </c>
    </row>
    <row r="84" spans="1:20" ht="47.25">
      <c r="A84" s="49" t="s">
        <v>195</v>
      </c>
      <c r="B84" s="77" t="s">
        <v>196</v>
      </c>
      <c r="C84" s="51" t="s">
        <v>197</v>
      </c>
      <c r="D84" s="45">
        <v>0</v>
      </c>
      <c r="E84" s="66">
        <f>1.003</f>
        <v>1.0029999999999999</v>
      </c>
      <c r="F84" s="45">
        <v>0</v>
      </c>
      <c r="G84" s="45">
        <v>0</v>
      </c>
      <c r="H84" s="45">
        <f t="shared" si="74"/>
        <v>0</v>
      </c>
      <c r="I84" s="45">
        <f t="shared" si="74"/>
        <v>1.0029999999999999</v>
      </c>
      <c r="J84" s="45">
        <v>0</v>
      </c>
      <c r="K84" s="47">
        <v>0</v>
      </c>
      <c r="L84" s="45">
        <v>0</v>
      </c>
      <c r="M84" s="47">
        <v>0</v>
      </c>
      <c r="N84" s="45">
        <f t="shared" si="75"/>
        <v>0</v>
      </c>
      <c r="O84" s="45">
        <f t="shared" si="76"/>
        <v>1.0029999999999999</v>
      </c>
      <c r="P84" s="45">
        <f t="shared" si="77"/>
        <v>0</v>
      </c>
      <c r="Q84" s="45">
        <f t="shared" si="78"/>
        <v>0</v>
      </c>
      <c r="R84" s="48">
        <f t="shared" si="80"/>
        <v>0</v>
      </c>
      <c r="S84" s="48">
        <f t="shared" si="81"/>
        <v>0</v>
      </c>
      <c r="T84" s="91" t="s">
        <v>30</v>
      </c>
    </row>
    <row r="85" spans="1:20" ht="47.25">
      <c r="A85" s="49" t="s">
        <v>198</v>
      </c>
      <c r="B85" s="63" t="s">
        <v>199</v>
      </c>
      <c r="C85" s="51" t="s">
        <v>200</v>
      </c>
      <c r="D85" s="45">
        <v>0</v>
      </c>
      <c r="E85" s="66">
        <f>0.954</f>
        <v>0.95399999999999996</v>
      </c>
      <c r="F85" s="45">
        <v>0</v>
      </c>
      <c r="G85" s="45">
        <v>0</v>
      </c>
      <c r="H85" s="45">
        <f t="shared" si="74"/>
        <v>0</v>
      </c>
      <c r="I85" s="45">
        <f t="shared" si="74"/>
        <v>0.95399999999999996</v>
      </c>
      <c r="J85" s="45">
        <v>0</v>
      </c>
      <c r="K85" s="47">
        <v>0</v>
      </c>
      <c r="L85" s="45">
        <v>0</v>
      </c>
      <c r="M85" s="47">
        <v>0</v>
      </c>
      <c r="N85" s="45">
        <f t="shared" si="75"/>
        <v>0</v>
      </c>
      <c r="O85" s="45">
        <f t="shared" si="76"/>
        <v>0.95399999999999996</v>
      </c>
      <c r="P85" s="45">
        <f t="shared" si="77"/>
        <v>0</v>
      </c>
      <c r="Q85" s="45">
        <f t="shared" si="78"/>
        <v>0</v>
      </c>
      <c r="R85" s="48">
        <f t="shared" si="80"/>
        <v>0</v>
      </c>
      <c r="S85" s="48">
        <f t="shared" si="81"/>
        <v>0</v>
      </c>
      <c r="T85" s="91" t="s">
        <v>30</v>
      </c>
    </row>
    <row r="86" spans="1:20" ht="47.25">
      <c r="A86" s="49" t="s">
        <v>201</v>
      </c>
      <c r="B86" s="63" t="s">
        <v>202</v>
      </c>
      <c r="C86" s="51" t="s">
        <v>203</v>
      </c>
      <c r="D86" s="45">
        <v>0</v>
      </c>
      <c r="E86" s="66">
        <f>0.477</f>
        <v>0.47699999999999998</v>
      </c>
      <c r="F86" s="45">
        <v>0</v>
      </c>
      <c r="G86" s="45">
        <v>0</v>
      </c>
      <c r="H86" s="45">
        <f t="shared" si="74"/>
        <v>0</v>
      </c>
      <c r="I86" s="45">
        <f t="shared" si="74"/>
        <v>0.47699999999999998</v>
      </c>
      <c r="J86" s="45">
        <v>0</v>
      </c>
      <c r="K86" s="47">
        <v>0</v>
      </c>
      <c r="L86" s="45">
        <v>0</v>
      </c>
      <c r="M86" s="47">
        <v>0</v>
      </c>
      <c r="N86" s="45">
        <f t="shared" si="75"/>
        <v>0</v>
      </c>
      <c r="O86" s="45">
        <f t="shared" si="76"/>
        <v>0.47699999999999998</v>
      </c>
      <c r="P86" s="45">
        <f t="shared" si="77"/>
        <v>0</v>
      </c>
      <c r="Q86" s="45">
        <f t="shared" si="78"/>
        <v>0</v>
      </c>
      <c r="R86" s="48">
        <f t="shared" si="80"/>
        <v>0</v>
      </c>
      <c r="S86" s="48">
        <f t="shared" si="81"/>
        <v>0</v>
      </c>
      <c r="T86" s="91" t="s">
        <v>30</v>
      </c>
    </row>
    <row r="87" spans="1:20" ht="47.25">
      <c r="A87" s="49" t="s">
        <v>204</v>
      </c>
      <c r="B87" s="63" t="s">
        <v>205</v>
      </c>
      <c r="C87" s="51" t="s">
        <v>206</v>
      </c>
      <c r="D87" s="45">
        <v>0</v>
      </c>
      <c r="E87" s="66">
        <f>0.954</f>
        <v>0.95399999999999996</v>
      </c>
      <c r="F87" s="45">
        <v>0</v>
      </c>
      <c r="G87" s="45">
        <v>0</v>
      </c>
      <c r="H87" s="45">
        <f t="shared" si="74"/>
        <v>0</v>
      </c>
      <c r="I87" s="45">
        <f t="shared" si="74"/>
        <v>0.95399999999999996</v>
      </c>
      <c r="J87" s="45">
        <v>0</v>
      </c>
      <c r="K87" s="47">
        <v>0</v>
      </c>
      <c r="L87" s="45">
        <v>0</v>
      </c>
      <c r="M87" s="47">
        <v>0</v>
      </c>
      <c r="N87" s="45">
        <f t="shared" si="75"/>
        <v>0</v>
      </c>
      <c r="O87" s="45">
        <f t="shared" si="76"/>
        <v>0.95399999999999996</v>
      </c>
      <c r="P87" s="45">
        <f t="shared" si="77"/>
        <v>0</v>
      </c>
      <c r="Q87" s="45">
        <f t="shared" si="78"/>
        <v>0</v>
      </c>
      <c r="R87" s="48">
        <f t="shared" si="80"/>
        <v>0</v>
      </c>
      <c r="S87" s="48">
        <f t="shared" si="81"/>
        <v>0</v>
      </c>
      <c r="T87" s="91" t="s">
        <v>30</v>
      </c>
    </row>
    <row r="88" spans="1:20" ht="47.25">
      <c r="A88" s="49" t="s">
        <v>207</v>
      </c>
      <c r="B88" s="63" t="s">
        <v>208</v>
      </c>
      <c r="C88" s="51" t="s">
        <v>209</v>
      </c>
      <c r="D88" s="45">
        <v>0</v>
      </c>
      <c r="E88" s="66">
        <f>0.477</f>
        <v>0.47699999999999998</v>
      </c>
      <c r="F88" s="45">
        <v>0</v>
      </c>
      <c r="G88" s="45">
        <v>0</v>
      </c>
      <c r="H88" s="45">
        <f t="shared" si="74"/>
        <v>0</v>
      </c>
      <c r="I88" s="45">
        <f t="shared" si="74"/>
        <v>0.47699999999999998</v>
      </c>
      <c r="J88" s="45">
        <v>0</v>
      </c>
      <c r="K88" s="47">
        <v>0</v>
      </c>
      <c r="L88" s="45">
        <v>0</v>
      </c>
      <c r="M88" s="47">
        <v>0</v>
      </c>
      <c r="N88" s="45">
        <f t="shared" si="75"/>
        <v>0</v>
      </c>
      <c r="O88" s="45">
        <f t="shared" si="76"/>
        <v>0.47699999999999998</v>
      </c>
      <c r="P88" s="45">
        <f t="shared" si="77"/>
        <v>0</v>
      </c>
      <c r="Q88" s="45">
        <f t="shared" si="78"/>
        <v>0</v>
      </c>
      <c r="R88" s="48">
        <f t="shared" si="80"/>
        <v>0</v>
      </c>
      <c r="S88" s="48">
        <f t="shared" si="81"/>
        <v>0</v>
      </c>
      <c r="T88" s="91" t="s">
        <v>30</v>
      </c>
    </row>
    <row r="89" spans="1:20" ht="47.25">
      <c r="A89" s="49" t="s">
        <v>210</v>
      </c>
      <c r="B89" s="63" t="s">
        <v>211</v>
      </c>
      <c r="C89" s="51" t="s">
        <v>212</v>
      </c>
      <c r="D89" s="45">
        <v>0</v>
      </c>
      <c r="E89" s="66">
        <f>0.954</f>
        <v>0.95399999999999996</v>
      </c>
      <c r="F89" s="45">
        <v>0</v>
      </c>
      <c r="G89" s="45">
        <v>0</v>
      </c>
      <c r="H89" s="45">
        <f t="shared" si="74"/>
        <v>0</v>
      </c>
      <c r="I89" s="45">
        <f t="shared" si="74"/>
        <v>0.95399999999999996</v>
      </c>
      <c r="J89" s="45">
        <v>0</v>
      </c>
      <c r="K89" s="47">
        <v>0</v>
      </c>
      <c r="L89" s="45">
        <v>0</v>
      </c>
      <c r="M89" s="47">
        <v>0</v>
      </c>
      <c r="N89" s="45">
        <f t="shared" si="75"/>
        <v>0</v>
      </c>
      <c r="O89" s="45">
        <f t="shared" si="76"/>
        <v>0.95399999999999996</v>
      </c>
      <c r="P89" s="45">
        <f t="shared" si="77"/>
        <v>0</v>
      </c>
      <c r="Q89" s="45">
        <f t="shared" si="78"/>
        <v>0</v>
      </c>
      <c r="R89" s="48">
        <f t="shared" si="80"/>
        <v>0</v>
      </c>
      <c r="S89" s="48">
        <f t="shared" si="81"/>
        <v>0</v>
      </c>
      <c r="T89" s="91" t="s">
        <v>30</v>
      </c>
    </row>
    <row r="90" spans="1:20" ht="47.25">
      <c r="A90" s="49" t="s">
        <v>213</v>
      </c>
      <c r="B90" s="77" t="s">
        <v>214</v>
      </c>
      <c r="C90" s="51" t="s">
        <v>215</v>
      </c>
      <c r="D90" s="45">
        <v>0</v>
      </c>
      <c r="E90" s="66">
        <f>0.501</f>
        <v>0.501</v>
      </c>
      <c r="F90" s="45">
        <v>0</v>
      </c>
      <c r="G90" s="45">
        <v>0</v>
      </c>
      <c r="H90" s="45">
        <f t="shared" si="74"/>
        <v>0</v>
      </c>
      <c r="I90" s="45">
        <f t="shared" si="74"/>
        <v>0.501</v>
      </c>
      <c r="J90" s="45">
        <v>0</v>
      </c>
      <c r="K90" s="47">
        <v>0</v>
      </c>
      <c r="L90" s="45">
        <v>0</v>
      </c>
      <c r="M90" s="47">
        <v>0</v>
      </c>
      <c r="N90" s="45">
        <f t="shared" si="75"/>
        <v>0</v>
      </c>
      <c r="O90" s="45">
        <f t="shared" si="76"/>
        <v>0.501</v>
      </c>
      <c r="P90" s="45">
        <f t="shared" si="77"/>
        <v>0</v>
      </c>
      <c r="Q90" s="45">
        <f t="shared" si="78"/>
        <v>0</v>
      </c>
      <c r="R90" s="48">
        <f t="shared" si="80"/>
        <v>0</v>
      </c>
      <c r="S90" s="48">
        <f t="shared" si="81"/>
        <v>0</v>
      </c>
      <c r="T90" s="91" t="s">
        <v>30</v>
      </c>
    </row>
    <row r="91" spans="1:20" ht="47.25">
      <c r="A91" s="49" t="s">
        <v>216</v>
      </c>
      <c r="B91" s="77" t="s">
        <v>217</v>
      </c>
      <c r="C91" s="51" t="s">
        <v>218</v>
      </c>
      <c r="D91" s="45">
        <v>0</v>
      </c>
      <c r="E91" s="66">
        <f>0.501</f>
        <v>0.501</v>
      </c>
      <c r="F91" s="45">
        <v>0</v>
      </c>
      <c r="G91" s="45">
        <v>0</v>
      </c>
      <c r="H91" s="45">
        <f t="shared" si="74"/>
        <v>0</v>
      </c>
      <c r="I91" s="45">
        <f t="shared" si="74"/>
        <v>0.501</v>
      </c>
      <c r="J91" s="45">
        <v>0</v>
      </c>
      <c r="K91" s="47">
        <v>0</v>
      </c>
      <c r="L91" s="45">
        <v>0</v>
      </c>
      <c r="M91" s="47">
        <v>0</v>
      </c>
      <c r="N91" s="45">
        <f t="shared" si="75"/>
        <v>0</v>
      </c>
      <c r="O91" s="45">
        <f t="shared" si="76"/>
        <v>0.501</v>
      </c>
      <c r="P91" s="45">
        <f t="shared" si="77"/>
        <v>0</v>
      </c>
      <c r="Q91" s="45">
        <f t="shared" si="78"/>
        <v>0</v>
      </c>
      <c r="R91" s="48">
        <f t="shared" si="80"/>
        <v>0</v>
      </c>
      <c r="S91" s="48">
        <f t="shared" si="81"/>
        <v>0</v>
      </c>
      <c r="T91" s="91" t="s">
        <v>30</v>
      </c>
    </row>
    <row r="92" spans="1:20" ht="47.25">
      <c r="A92" s="49" t="s">
        <v>219</v>
      </c>
      <c r="B92" s="77" t="s">
        <v>220</v>
      </c>
      <c r="C92" s="45" t="s">
        <v>221</v>
      </c>
      <c r="D92" s="45">
        <v>0</v>
      </c>
      <c r="E92" s="45">
        <f>0.531</f>
        <v>0.53100000000000003</v>
      </c>
      <c r="F92" s="45">
        <v>0</v>
      </c>
      <c r="G92" s="45">
        <v>0</v>
      </c>
      <c r="H92" s="45">
        <f t="shared" si="74"/>
        <v>0</v>
      </c>
      <c r="I92" s="45">
        <f t="shared" si="74"/>
        <v>0.53100000000000003</v>
      </c>
      <c r="J92" s="45">
        <v>0</v>
      </c>
      <c r="K92" s="47">
        <v>0</v>
      </c>
      <c r="L92" s="45">
        <v>0</v>
      </c>
      <c r="M92" s="47">
        <v>0</v>
      </c>
      <c r="N92" s="45">
        <f t="shared" si="75"/>
        <v>0</v>
      </c>
      <c r="O92" s="45">
        <f t="shared" si="76"/>
        <v>0.53100000000000003</v>
      </c>
      <c r="P92" s="45">
        <f t="shared" si="77"/>
        <v>0</v>
      </c>
      <c r="Q92" s="45">
        <f t="shared" si="78"/>
        <v>0</v>
      </c>
      <c r="R92" s="48">
        <f t="shared" si="80"/>
        <v>0</v>
      </c>
      <c r="S92" s="48">
        <f t="shared" si="81"/>
        <v>0</v>
      </c>
      <c r="T92" s="91" t="s">
        <v>30</v>
      </c>
    </row>
    <row r="93" spans="1:20" ht="47.25">
      <c r="A93" s="49" t="s">
        <v>222</v>
      </c>
      <c r="B93" s="77" t="s">
        <v>223</v>
      </c>
      <c r="C93" s="45" t="s">
        <v>224</v>
      </c>
      <c r="D93" s="45">
        <v>0</v>
      </c>
      <c r="E93" s="45">
        <f>0.531</f>
        <v>0.53100000000000003</v>
      </c>
      <c r="F93" s="45">
        <v>0</v>
      </c>
      <c r="G93" s="45">
        <v>0</v>
      </c>
      <c r="H93" s="45">
        <f t="shared" si="74"/>
        <v>0</v>
      </c>
      <c r="I93" s="45">
        <f t="shared" si="74"/>
        <v>0.53100000000000003</v>
      </c>
      <c r="J93" s="45">
        <v>0</v>
      </c>
      <c r="K93" s="47">
        <v>0</v>
      </c>
      <c r="L93" s="45">
        <v>0</v>
      </c>
      <c r="M93" s="47">
        <v>0</v>
      </c>
      <c r="N93" s="45">
        <f t="shared" si="75"/>
        <v>0</v>
      </c>
      <c r="O93" s="45">
        <f t="shared" si="76"/>
        <v>0.53100000000000003</v>
      </c>
      <c r="P93" s="45">
        <f t="shared" si="77"/>
        <v>0</v>
      </c>
      <c r="Q93" s="45">
        <f t="shared" si="78"/>
        <v>0</v>
      </c>
      <c r="R93" s="48">
        <f t="shared" si="80"/>
        <v>0</v>
      </c>
      <c r="S93" s="48">
        <f t="shared" si="81"/>
        <v>0</v>
      </c>
      <c r="T93" s="91" t="s">
        <v>30</v>
      </c>
    </row>
    <row r="94" spans="1:20" ht="47.25">
      <c r="A94" s="49" t="s">
        <v>225</v>
      </c>
      <c r="B94" s="63" t="s">
        <v>226</v>
      </c>
      <c r="C94" s="51" t="s">
        <v>227</v>
      </c>
      <c r="D94" s="45">
        <v>0</v>
      </c>
      <c r="E94" s="66">
        <f>0.477</f>
        <v>0.47699999999999998</v>
      </c>
      <c r="F94" s="45">
        <v>0</v>
      </c>
      <c r="G94" s="45">
        <v>0</v>
      </c>
      <c r="H94" s="45">
        <f t="shared" si="74"/>
        <v>0</v>
      </c>
      <c r="I94" s="45">
        <f t="shared" si="74"/>
        <v>0.47699999999999998</v>
      </c>
      <c r="J94" s="45">
        <v>0</v>
      </c>
      <c r="K94" s="47">
        <v>0</v>
      </c>
      <c r="L94" s="45">
        <v>0</v>
      </c>
      <c r="M94" s="47">
        <v>0</v>
      </c>
      <c r="N94" s="45">
        <f t="shared" si="75"/>
        <v>0</v>
      </c>
      <c r="O94" s="45">
        <f t="shared" si="76"/>
        <v>0.47699999999999998</v>
      </c>
      <c r="P94" s="45">
        <f t="shared" si="77"/>
        <v>0</v>
      </c>
      <c r="Q94" s="45">
        <f t="shared" si="78"/>
        <v>0</v>
      </c>
      <c r="R94" s="48">
        <f t="shared" si="80"/>
        <v>0</v>
      </c>
      <c r="S94" s="48">
        <f t="shared" si="81"/>
        <v>0</v>
      </c>
      <c r="T94" s="91" t="s">
        <v>30</v>
      </c>
    </row>
    <row r="95" spans="1:20" ht="47.25">
      <c r="A95" s="49" t="s">
        <v>228</v>
      </c>
      <c r="B95" s="63" t="s">
        <v>229</v>
      </c>
      <c r="C95" s="51" t="s">
        <v>230</v>
      </c>
      <c r="D95" s="45">
        <v>0</v>
      </c>
      <c r="E95" s="66">
        <f>0.954</f>
        <v>0.95399999999999996</v>
      </c>
      <c r="F95" s="45">
        <v>0</v>
      </c>
      <c r="G95" s="45">
        <v>0</v>
      </c>
      <c r="H95" s="45">
        <f t="shared" si="74"/>
        <v>0</v>
      </c>
      <c r="I95" s="45">
        <f t="shared" si="74"/>
        <v>0.95399999999999996</v>
      </c>
      <c r="J95" s="45">
        <v>0</v>
      </c>
      <c r="K95" s="47">
        <v>0</v>
      </c>
      <c r="L95" s="45">
        <v>0</v>
      </c>
      <c r="M95" s="47">
        <v>0</v>
      </c>
      <c r="N95" s="45">
        <f t="shared" si="75"/>
        <v>0</v>
      </c>
      <c r="O95" s="45">
        <f t="shared" si="76"/>
        <v>0.95399999999999996</v>
      </c>
      <c r="P95" s="45">
        <f t="shared" si="77"/>
        <v>0</v>
      </c>
      <c r="Q95" s="45">
        <f t="shared" si="78"/>
        <v>0</v>
      </c>
      <c r="R95" s="48">
        <f t="shared" si="80"/>
        <v>0</v>
      </c>
      <c r="S95" s="48">
        <f t="shared" si="81"/>
        <v>0</v>
      </c>
      <c r="T95" s="91" t="s">
        <v>30</v>
      </c>
    </row>
    <row r="96" spans="1:20" ht="47.25">
      <c r="A96" s="49" t="s">
        <v>231</v>
      </c>
      <c r="B96" s="63" t="s">
        <v>232</v>
      </c>
      <c r="C96" s="51" t="s">
        <v>233</v>
      </c>
      <c r="D96" s="45">
        <v>0</v>
      </c>
      <c r="E96" s="45">
        <f>0.954</f>
        <v>0.95399999999999996</v>
      </c>
      <c r="F96" s="45">
        <v>0</v>
      </c>
      <c r="G96" s="45">
        <v>0</v>
      </c>
      <c r="H96" s="45">
        <f t="shared" si="74"/>
        <v>0</v>
      </c>
      <c r="I96" s="45">
        <f t="shared" si="74"/>
        <v>0.95399999999999996</v>
      </c>
      <c r="J96" s="45">
        <v>0</v>
      </c>
      <c r="K96" s="47">
        <v>0</v>
      </c>
      <c r="L96" s="45">
        <v>0</v>
      </c>
      <c r="M96" s="47">
        <v>0</v>
      </c>
      <c r="N96" s="45">
        <f t="shared" si="75"/>
        <v>0</v>
      </c>
      <c r="O96" s="45">
        <f t="shared" si="76"/>
        <v>0.95399999999999996</v>
      </c>
      <c r="P96" s="45">
        <f t="shared" si="77"/>
        <v>0</v>
      </c>
      <c r="Q96" s="45">
        <f t="shared" si="78"/>
        <v>0</v>
      </c>
      <c r="R96" s="48">
        <f t="shared" si="80"/>
        <v>0</v>
      </c>
      <c r="S96" s="48">
        <f t="shared" si="81"/>
        <v>0</v>
      </c>
      <c r="T96" s="91" t="s">
        <v>30</v>
      </c>
    </row>
    <row r="97" spans="1:20" ht="31.5">
      <c r="A97" s="36" t="s">
        <v>234</v>
      </c>
      <c r="B97" s="37" t="s">
        <v>235</v>
      </c>
      <c r="C97" s="35" t="s">
        <v>29</v>
      </c>
      <c r="D97" s="23">
        <f t="shared" ref="D97:F97" si="83">SUM(D98,D114)</f>
        <v>0</v>
      </c>
      <c r="E97" s="23">
        <f t="shared" si="83"/>
        <v>26.937000000000005</v>
      </c>
      <c r="F97" s="23">
        <f t="shared" si="83"/>
        <v>0</v>
      </c>
      <c r="G97" s="23">
        <f t="shared" ref="G97:Q97" si="84">SUM(G98,G114)</f>
        <v>0</v>
      </c>
      <c r="H97" s="23">
        <f t="shared" si="84"/>
        <v>0</v>
      </c>
      <c r="I97" s="23">
        <f t="shared" si="84"/>
        <v>26.937000000000005</v>
      </c>
      <c r="J97" s="23">
        <f t="shared" si="84"/>
        <v>0</v>
      </c>
      <c r="K97" s="23">
        <f t="shared" si="84"/>
        <v>5.7770000000000001</v>
      </c>
      <c r="L97" s="23">
        <f t="shared" ref="L97" si="85">SUM(L98,L114)</f>
        <v>0</v>
      </c>
      <c r="M97" s="23">
        <f t="shared" si="84"/>
        <v>4.9969999999999999</v>
      </c>
      <c r="N97" s="23">
        <f t="shared" si="84"/>
        <v>0</v>
      </c>
      <c r="O97" s="23">
        <f t="shared" si="84"/>
        <v>21.16</v>
      </c>
      <c r="P97" s="23">
        <f t="shared" si="84"/>
        <v>0</v>
      </c>
      <c r="Q97" s="23">
        <f t="shared" si="84"/>
        <v>-0.78000000000000025</v>
      </c>
      <c r="R97" s="25">
        <f t="shared" si="80"/>
        <v>0</v>
      </c>
      <c r="S97" s="25">
        <f t="shared" si="81"/>
        <v>-0.13501817552362827</v>
      </c>
      <c r="T97" s="88" t="s">
        <v>30</v>
      </c>
    </row>
    <row r="98" spans="1:20" ht="31.5">
      <c r="A98" s="36" t="s">
        <v>236</v>
      </c>
      <c r="B98" s="37" t="s">
        <v>237</v>
      </c>
      <c r="C98" s="35" t="s">
        <v>29</v>
      </c>
      <c r="D98" s="23">
        <f t="shared" ref="D98:F98" si="86">SUM(D99,D109)</f>
        <v>0</v>
      </c>
      <c r="E98" s="23">
        <f t="shared" si="86"/>
        <v>2.972</v>
      </c>
      <c r="F98" s="23">
        <f t="shared" si="86"/>
        <v>0</v>
      </c>
      <c r="G98" s="23">
        <f t="shared" ref="G98:Q98" si="87">SUM(G99,G109)</f>
        <v>0</v>
      </c>
      <c r="H98" s="23">
        <f t="shared" si="87"/>
        <v>0</v>
      </c>
      <c r="I98" s="23">
        <f t="shared" si="87"/>
        <v>2.972</v>
      </c>
      <c r="J98" s="23">
        <f t="shared" si="87"/>
        <v>0</v>
      </c>
      <c r="K98" s="23">
        <f t="shared" si="87"/>
        <v>1.034</v>
      </c>
      <c r="L98" s="23">
        <f t="shared" ref="L98" si="88">SUM(L99,L109)</f>
        <v>0</v>
      </c>
      <c r="M98" s="23">
        <f t="shared" si="87"/>
        <v>0.90100000000000002</v>
      </c>
      <c r="N98" s="23">
        <f t="shared" si="87"/>
        <v>0</v>
      </c>
      <c r="O98" s="23">
        <f t="shared" si="87"/>
        <v>1.9379999999999999</v>
      </c>
      <c r="P98" s="23">
        <f t="shared" si="87"/>
        <v>0</v>
      </c>
      <c r="Q98" s="23">
        <f t="shared" si="87"/>
        <v>-0.13300000000000001</v>
      </c>
      <c r="R98" s="25">
        <f t="shared" si="80"/>
        <v>0</v>
      </c>
      <c r="S98" s="25">
        <f t="shared" si="81"/>
        <v>-0.12862669245647973</v>
      </c>
      <c r="T98" s="88" t="s">
        <v>30</v>
      </c>
    </row>
    <row r="99" spans="1:20">
      <c r="A99" s="39" t="s">
        <v>238</v>
      </c>
      <c r="B99" s="40" t="s">
        <v>45</v>
      </c>
      <c r="C99" s="28" t="s">
        <v>29</v>
      </c>
      <c r="D99" s="29">
        <f t="shared" ref="D99" si="89">SUM(D100:D108)</f>
        <v>0</v>
      </c>
      <c r="E99" s="29">
        <f t="shared" ref="E99:F99" si="90">SUM(E100:E108)</f>
        <v>2.0390000000000001</v>
      </c>
      <c r="F99" s="29">
        <f t="shared" si="90"/>
        <v>0</v>
      </c>
      <c r="G99" s="29">
        <f t="shared" ref="G99:Q99" si="91">SUM(G100:G108)</f>
        <v>0</v>
      </c>
      <c r="H99" s="29">
        <f t="shared" si="91"/>
        <v>0</v>
      </c>
      <c r="I99" s="29">
        <f t="shared" si="91"/>
        <v>2.0390000000000001</v>
      </c>
      <c r="J99" s="29">
        <f t="shared" si="91"/>
        <v>0</v>
      </c>
      <c r="K99" s="29">
        <f t="shared" si="91"/>
        <v>0.10100000000000001</v>
      </c>
      <c r="L99" s="29">
        <f t="shared" ref="L99" si="92">SUM(L100:L108)</f>
        <v>0</v>
      </c>
      <c r="M99" s="29">
        <f t="shared" si="91"/>
        <v>5.1999999999999998E-2</v>
      </c>
      <c r="N99" s="29">
        <f t="shared" si="91"/>
        <v>0</v>
      </c>
      <c r="O99" s="29">
        <f t="shared" si="91"/>
        <v>1.9379999999999999</v>
      </c>
      <c r="P99" s="29">
        <f t="shared" si="91"/>
        <v>0</v>
      </c>
      <c r="Q99" s="29">
        <f t="shared" si="91"/>
        <v>-4.9000000000000002E-2</v>
      </c>
      <c r="R99" s="30">
        <f t="shared" si="80"/>
        <v>0</v>
      </c>
      <c r="S99" s="30">
        <f t="shared" si="81"/>
        <v>-0.48514851485148525</v>
      </c>
      <c r="T99" s="89" t="s">
        <v>30</v>
      </c>
    </row>
    <row r="100" spans="1:20" s="26" customFormat="1" ht="47.25" customHeight="1">
      <c r="A100" s="78" t="s">
        <v>239</v>
      </c>
      <c r="B100" s="71" t="s">
        <v>240</v>
      </c>
      <c r="C100" s="72" t="s">
        <v>241</v>
      </c>
      <c r="D100" s="73">
        <v>0</v>
      </c>
      <c r="E100" s="73">
        <f>0.044</f>
        <v>4.3999999999999997E-2</v>
      </c>
      <c r="F100" s="73">
        <v>0</v>
      </c>
      <c r="G100" s="73">
        <v>0</v>
      </c>
      <c r="H100" s="45">
        <f t="shared" ref="H100:I108" si="93">D100-F100</f>
        <v>0</v>
      </c>
      <c r="I100" s="45">
        <f t="shared" si="93"/>
        <v>4.3999999999999997E-2</v>
      </c>
      <c r="J100" s="73">
        <v>0</v>
      </c>
      <c r="K100" s="75">
        <v>4.3999999999999997E-2</v>
      </c>
      <c r="L100" s="73">
        <v>0</v>
      </c>
      <c r="M100" s="75">
        <v>2.1999999999999999E-2</v>
      </c>
      <c r="N100" s="45">
        <f t="shared" ref="N100:N108" si="94">H100-L100</f>
        <v>0</v>
      </c>
      <c r="O100" s="45">
        <f t="shared" ref="O100" si="95">I100-K100</f>
        <v>0</v>
      </c>
      <c r="P100" s="45">
        <f t="shared" ref="P100:P108" si="96">L100-J100</f>
        <v>0</v>
      </c>
      <c r="Q100" s="45">
        <f t="shared" ref="Q100:Q108" si="97">M100-K100</f>
        <v>-2.1999999999999999E-2</v>
      </c>
      <c r="R100" s="48">
        <f t="shared" si="80"/>
        <v>0</v>
      </c>
      <c r="S100" s="48">
        <f t="shared" si="81"/>
        <v>-0.5</v>
      </c>
      <c r="T100" s="93" t="s">
        <v>90</v>
      </c>
    </row>
    <row r="101" spans="1:20" ht="31.5">
      <c r="A101" s="79" t="s">
        <v>242</v>
      </c>
      <c r="B101" s="63" t="s">
        <v>243</v>
      </c>
      <c r="C101" s="51" t="s">
        <v>244</v>
      </c>
      <c r="D101" s="45">
        <v>0</v>
      </c>
      <c r="E101" s="45">
        <f>0</f>
        <v>0</v>
      </c>
      <c r="F101" s="45">
        <v>0</v>
      </c>
      <c r="G101" s="45">
        <v>0</v>
      </c>
      <c r="H101" s="45">
        <f t="shared" si="93"/>
        <v>0</v>
      </c>
      <c r="I101" s="45">
        <f t="shared" si="93"/>
        <v>0</v>
      </c>
      <c r="J101" s="45">
        <v>0</v>
      </c>
      <c r="K101" s="47">
        <v>0</v>
      </c>
      <c r="L101" s="45">
        <v>0</v>
      </c>
      <c r="M101" s="47">
        <v>0</v>
      </c>
      <c r="N101" s="45">
        <f t="shared" si="94"/>
        <v>0</v>
      </c>
      <c r="O101" s="45">
        <f t="shared" ref="O101:O108" si="98">I101-M101</f>
        <v>0</v>
      </c>
      <c r="P101" s="45">
        <f t="shared" si="96"/>
        <v>0</v>
      </c>
      <c r="Q101" s="45">
        <f t="shared" si="97"/>
        <v>0</v>
      </c>
      <c r="R101" s="48">
        <f t="shared" si="80"/>
        <v>0</v>
      </c>
      <c r="S101" s="48">
        <f t="shared" si="81"/>
        <v>0</v>
      </c>
      <c r="T101" s="94" t="s">
        <v>30</v>
      </c>
    </row>
    <row r="102" spans="1:20" s="26" customFormat="1" ht="48.75" customHeight="1">
      <c r="A102" s="78" t="s">
        <v>245</v>
      </c>
      <c r="B102" s="71" t="s">
        <v>246</v>
      </c>
      <c r="C102" s="72" t="s">
        <v>247</v>
      </c>
      <c r="D102" s="73">
        <v>0</v>
      </c>
      <c r="E102" s="73">
        <f>0.057</f>
        <v>5.7000000000000002E-2</v>
      </c>
      <c r="F102" s="73">
        <v>0</v>
      </c>
      <c r="G102" s="73">
        <v>0</v>
      </c>
      <c r="H102" s="45">
        <f t="shared" si="93"/>
        <v>0</v>
      </c>
      <c r="I102" s="45">
        <f t="shared" si="93"/>
        <v>5.7000000000000002E-2</v>
      </c>
      <c r="J102" s="73">
        <v>0</v>
      </c>
      <c r="K102" s="75">
        <v>5.7000000000000002E-2</v>
      </c>
      <c r="L102" s="73">
        <v>0</v>
      </c>
      <c r="M102" s="75">
        <v>0.03</v>
      </c>
      <c r="N102" s="45">
        <f t="shared" si="94"/>
        <v>0</v>
      </c>
      <c r="O102" s="45">
        <f t="shared" ref="O102" si="99">I102-K102</f>
        <v>0</v>
      </c>
      <c r="P102" s="45">
        <f t="shared" si="96"/>
        <v>0</v>
      </c>
      <c r="Q102" s="45">
        <f t="shared" si="97"/>
        <v>-2.7000000000000003E-2</v>
      </c>
      <c r="R102" s="48">
        <f t="shared" si="80"/>
        <v>0</v>
      </c>
      <c r="S102" s="48">
        <f t="shared" si="81"/>
        <v>-0.47368421052631582</v>
      </c>
      <c r="T102" s="93" t="s">
        <v>90</v>
      </c>
    </row>
    <row r="103" spans="1:20" ht="31.5">
      <c r="A103" s="79" t="s">
        <v>248</v>
      </c>
      <c r="B103" s="63" t="s">
        <v>249</v>
      </c>
      <c r="C103" s="51" t="s">
        <v>250</v>
      </c>
      <c r="D103" s="45">
        <v>0</v>
      </c>
      <c r="E103" s="45">
        <f>0</f>
        <v>0</v>
      </c>
      <c r="F103" s="45">
        <v>0</v>
      </c>
      <c r="G103" s="45">
        <v>0</v>
      </c>
      <c r="H103" s="45">
        <f t="shared" si="93"/>
        <v>0</v>
      </c>
      <c r="I103" s="45">
        <f t="shared" si="93"/>
        <v>0</v>
      </c>
      <c r="J103" s="45">
        <v>0</v>
      </c>
      <c r="K103" s="47">
        <v>0</v>
      </c>
      <c r="L103" s="45">
        <v>0</v>
      </c>
      <c r="M103" s="47">
        <v>0</v>
      </c>
      <c r="N103" s="45">
        <f t="shared" si="94"/>
        <v>0</v>
      </c>
      <c r="O103" s="45">
        <f t="shared" si="98"/>
        <v>0</v>
      </c>
      <c r="P103" s="45">
        <f t="shared" si="96"/>
        <v>0</v>
      </c>
      <c r="Q103" s="45">
        <f t="shared" si="97"/>
        <v>0</v>
      </c>
      <c r="R103" s="48">
        <f t="shared" si="80"/>
        <v>0</v>
      </c>
      <c r="S103" s="48">
        <f t="shared" si="81"/>
        <v>0</v>
      </c>
      <c r="T103" s="91" t="s">
        <v>30</v>
      </c>
    </row>
    <row r="104" spans="1:20" ht="31.5">
      <c r="A104" s="79" t="s">
        <v>251</v>
      </c>
      <c r="B104" s="63" t="s">
        <v>252</v>
      </c>
      <c r="C104" s="51" t="s">
        <v>253</v>
      </c>
      <c r="D104" s="45">
        <v>0</v>
      </c>
      <c r="E104" s="45">
        <f>0.295</f>
        <v>0.29499999999999998</v>
      </c>
      <c r="F104" s="45">
        <v>0</v>
      </c>
      <c r="G104" s="45">
        <v>0</v>
      </c>
      <c r="H104" s="45">
        <f t="shared" si="93"/>
        <v>0</v>
      </c>
      <c r="I104" s="45">
        <f t="shared" si="93"/>
        <v>0.29499999999999998</v>
      </c>
      <c r="J104" s="45">
        <v>0</v>
      </c>
      <c r="K104" s="47">
        <v>0</v>
      </c>
      <c r="L104" s="45">
        <v>0</v>
      </c>
      <c r="M104" s="47">
        <v>0</v>
      </c>
      <c r="N104" s="45">
        <f t="shared" si="94"/>
        <v>0</v>
      </c>
      <c r="O104" s="45">
        <f t="shared" si="98"/>
        <v>0.29499999999999998</v>
      </c>
      <c r="P104" s="45">
        <f t="shared" si="96"/>
        <v>0</v>
      </c>
      <c r="Q104" s="45">
        <f t="shared" si="97"/>
        <v>0</v>
      </c>
      <c r="R104" s="48">
        <f t="shared" si="80"/>
        <v>0</v>
      </c>
      <c r="S104" s="48">
        <f t="shared" si="81"/>
        <v>0</v>
      </c>
      <c r="T104" s="91" t="s">
        <v>30</v>
      </c>
    </row>
    <row r="105" spans="1:20" ht="47.25">
      <c r="A105" s="79" t="s">
        <v>254</v>
      </c>
      <c r="B105" s="63" t="s">
        <v>255</v>
      </c>
      <c r="C105" s="51" t="s">
        <v>256</v>
      </c>
      <c r="D105" s="45">
        <v>0</v>
      </c>
      <c r="E105" s="45">
        <f>0</f>
        <v>0</v>
      </c>
      <c r="F105" s="45">
        <v>0</v>
      </c>
      <c r="G105" s="45">
        <v>0</v>
      </c>
      <c r="H105" s="45">
        <f t="shared" si="93"/>
        <v>0</v>
      </c>
      <c r="I105" s="45">
        <f t="shared" si="93"/>
        <v>0</v>
      </c>
      <c r="J105" s="45">
        <v>0</v>
      </c>
      <c r="K105" s="47">
        <v>0</v>
      </c>
      <c r="L105" s="45">
        <v>0</v>
      </c>
      <c r="M105" s="47">
        <v>0</v>
      </c>
      <c r="N105" s="45">
        <f t="shared" si="94"/>
        <v>0</v>
      </c>
      <c r="O105" s="45">
        <f t="shared" si="98"/>
        <v>0</v>
      </c>
      <c r="P105" s="45">
        <f t="shared" si="96"/>
        <v>0</v>
      </c>
      <c r="Q105" s="45">
        <f t="shared" si="97"/>
        <v>0</v>
      </c>
      <c r="R105" s="48">
        <f t="shared" si="80"/>
        <v>0</v>
      </c>
      <c r="S105" s="48">
        <f t="shared" si="81"/>
        <v>0</v>
      </c>
      <c r="T105" s="91" t="s">
        <v>30</v>
      </c>
    </row>
    <row r="106" spans="1:20" ht="31.5">
      <c r="A106" s="79" t="s">
        <v>257</v>
      </c>
      <c r="B106" s="63" t="s">
        <v>258</v>
      </c>
      <c r="C106" s="51" t="s">
        <v>259</v>
      </c>
      <c r="D106" s="45">
        <v>0</v>
      </c>
      <c r="E106" s="45">
        <f>0</f>
        <v>0</v>
      </c>
      <c r="F106" s="45">
        <v>0</v>
      </c>
      <c r="G106" s="45">
        <v>0</v>
      </c>
      <c r="H106" s="45">
        <f t="shared" si="93"/>
        <v>0</v>
      </c>
      <c r="I106" s="45">
        <f t="shared" si="93"/>
        <v>0</v>
      </c>
      <c r="J106" s="45">
        <v>0</v>
      </c>
      <c r="K106" s="47">
        <v>0</v>
      </c>
      <c r="L106" s="45">
        <v>0</v>
      </c>
      <c r="M106" s="47">
        <v>0</v>
      </c>
      <c r="N106" s="45">
        <f t="shared" si="94"/>
        <v>0</v>
      </c>
      <c r="O106" s="45">
        <f t="shared" si="98"/>
        <v>0</v>
      </c>
      <c r="P106" s="45">
        <f t="shared" si="96"/>
        <v>0</v>
      </c>
      <c r="Q106" s="45">
        <f t="shared" si="97"/>
        <v>0</v>
      </c>
      <c r="R106" s="48">
        <f t="shared" si="80"/>
        <v>0</v>
      </c>
      <c r="S106" s="48">
        <f t="shared" si="81"/>
        <v>0</v>
      </c>
      <c r="T106" s="91" t="s">
        <v>30</v>
      </c>
    </row>
    <row r="107" spans="1:20" ht="31.5">
      <c r="A107" s="79" t="s">
        <v>260</v>
      </c>
      <c r="B107" s="63" t="s">
        <v>261</v>
      </c>
      <c r="C107" s="51" t="s">
        <v>262</v>
      </c>
      <c r="D107" s="45">
        <v>0</v>
      </c>
      <c r="E107" s="45">
        <f>0</f>
        <v>0</v>
      </c>
      <c r="F107" s="45">
        <v>0</v>
      </c>
      <c r="G107" s="45">
        <v>0</v>
      </c>
      <c r="H107" s="45">
        <f t="shared" si="93"/>
        <v>0</v>
      </c>
      <c r="I107" s="45">
        <f t="shared" si="93"/>
        <v>0</v>
      </c>
      <c r="J107" s="45">
        <v>0</v>
      </c>
      <c r="K107" s="47">
        <v>0</v>
      </c>
      <c r="L107" s="45">
        <v>0</v>
      </c>
      <c r="M107" s="47">
        <v>0</v>
      </c>
      <c r="N107" s="45">
        <f t="shared" si="94"/>
        <v>0</v>
      </c>
      <c r="O107" s="45">
        <f t="shared" si="98"/>
        <v>0</v>
      </c>
      <c r="P107" s="45">
        <f t="shared" si="96"/>
        <v>0</v>
      </c>
      <c r="Q107" s="45">
        <f t="shared" si="97"/>
        <v>0</v>
      </c>
      <c r="R107" s="48">
        <f t="shared" si="80"/>
        <v>0</v>
      </c>
      <c r="S107" s="48">
        <f t="shared" si="81"/>
        <v>0</v>
      </c>
      <c r="T107" s="91" t="s">
        <v>30</v>
      </c>
    </row>
    <row r="108" spans="1:20" ht="31.5">
      <c r="A108" s="79" t="s">
        <v>263</v>
      </c>
      <c r="B108" s="50" t="s">
        <v>264</v>
      </c>
      <c r="C108" s="45" t="s">
        <v>265</v>
      </c>
      <c r="D108" s="45">
        <v>0</v>
      </c>
      <c r="E108" s="45">
        <f>1.643</f>
        <v>1.643</v>
      </c>
      <c r="F108" s="45">
        <v>0</v>
      </c>
      <c r="G108" s="45">
        <v>0</v>
      </c>
      <c r="H108" s="45">
        <f t="shared" si="93"/>
        <v>0</v>
      </c>
      <c r="I108" s="45">
        <f t="shared" si="93"/>
        <v>1.643</v>
      </c>
      <c r="J108" s="45">
        <v>0</v>
      </c>
      <c r="K108" s="47">
        <v>0</v>
      </c>
      <c r="L108" s="45">
        <v>0</v>
      </c>
      <c r="M108" s="47">
        <v>0</v>
      </c>
      <c r="N108" s="45">
        <f t="shared" si="94"/>
        <v>0</v>
      </c>
      <c r="O108" s="45">
        <f t="shared" si="98"/>
        <v>1.643</v>
      </c>
      <c r="P108" s="45">
        <f t="shared" si="96"/>
        <v>0</v>
      </c>
      <c r="Q108" s="45">
        <f t="shared" si="97"/>
        <v>0</v>
      </c>
      <c r="R108" s="48">
        <f t="shared" si="80"/>
        <v>0</v>
      </c>
      <c r="S108" s="48">
        <f t="shared" si="81"/>
        <v>0</v>
      </c>
      <c r="T108" s="91" t="s">
        <v>30</v>
      </c>
    </row>
    <row r="109" spans="1:20">
      <c r="A109" s="67" t="s">
        <v>266</v>
      </c>
      <c r="B109" s="80" t="s">
        <v>131</v>
      </c>
      <c r="C109" s="69" t="s">
        <v>29</v>
      </c>
      <c r="D109" s="32">
        <f t="shared" ref="D109" si="100">SUM(D110:D113)</f>
        <v>0</v>
      </c>
      <c r="E109" s="32">
        <f t="shared" ref="E109:F109" si="101">SUM(E110:E113)</f>
        <v>0.93299999999999994</v>
      </c>
      <c r="F109" s="32">
        <f t="shared" si="101"/>
        <v>0</v>
      </c>
      <c r="G109" s="32">
        <f t="shared" ref="G109:Q109" si="102">SUM(G110:G113)</f>
        <v>0</v>
      </c>
      <c r="H109" s="32">
        <f t="shared" si="102"/>
        <v>0</v>
      </c>
      <c r="I109" s="32">
        <f t="shared" si="102"/>
        <v>0.93299999999999994</v>
      </c>
      <c r="J109" s="32">
        <f t="shared" si="102"/>
        <v>0</v>
      </c>
      <c r="K109" s="32">
        <f t="shared" si="102"/>
        <v>0.93299999999999994</v>
      </c>
      <c r="L109" s="32">
        <f t="shared" ref="L109" si="103">SUM(L110:L113)</f>
        <v>0</v>
      </c>
      <c r="M109" s="32">
        <f t="shared" si="102"/>
        <v>0.84899999999999998</v>
      </c>
      <c r="N109" s="32">
        <f t="shared" si="102"/>
        <v>0</v>
      </c>
      <c r="O109" s="32">
        <f t="shared" si="102"/>
        <v>0</v>
      </c>
      <c r="P109" s="32">
        <f t="shared" si="102"/>
        <v>0</v>
      </c>
      <c r="Q109" s="32">
        <f t="shared" si="102"/>
        <v>-8.4000000000000005E-2</v>
      </c>
      <c r="R109" s="99">
        <f t="shared" si="80"/>
        <v>0</v>
      </c>
      <c r="S109" s="99">
        <f t="shared" si="81"/>
        <v>-9.0032154340836001E-2</v>
      </c>
      <c r="T109" s="90" t="s">
        <v>30</v>
      </c>
    </row>
    <row r="110" spans="1:20" s="26" customFormat="1" ht="47.25">
      <c r="A110" s="78" t="s">
        <v>267</v>
      </c>
      <c r="B110" s="71" t="s">
        <v>268</v>
      </c>
      <c r="C110" s="72" t="s">
        <v>269</v>
      </c>
      <c r="D110" s="73">
        <v>0</v>
      </c>
      <c r="E110" s="73">
        <f>0.171</f>
        <v>0.17100000000000001</v>
      </c>
      <c r="F110" s="73">
        <v>0</v>
      </c>
      <c r="G110" s="73">
        <v>0</v>
      </c>
      <c r="H110" s="45">
        <f t="shared" ref="H110:I113" si="104">D110-F110</f>
        <v>0</v>
      </c>
      <c r="I110" s="45">
        <f t="shared" si="104"/>
        <v>0.17100000000000001</v>
      </c>
      <c r="J110" s="73">
        <v>0</v>
      </c>
      <c r="K110" s="75">
        <v>0.17100000000000001</v>
      </c>
      <c r="L110" s="73">
        <v>0</v>
      </c>
      <c r="M110" s="75">
        <v>0.17100000000000001</v>
      </c>
      <c r="N110" s="45">
        <f t="shared" ref="N110:N113" si="105">H110-L110</f>
        <v>0</v>
      </c>
      <c r="O110" s="45">
        <f t="shared" ref="O110:O113" si="106">I110-K110</f>
        <v>0</v>
      </c>
      <c r="P110" s="45">
        <f t="shared" ref="P110:P113" si="107">L110-J110</f>
        <v>0</v>
      </c>
      <c r="Q110" s="45">
        <f t="shared" ref="Q110:Q113" si="108">M110-K110</f>
        <v>0</v>
      </c>
      <c r="R110" s="48">
        <f t="shared" si="80"/>
        <v>0</v>
      </c>
      <c r="S110" s="48">
        <f t="shared" si="81"/>
        <v>0</v>
      </c>
      <c r="T110" s="93" t="s">
        <v>30</v>
      </c>
    </row>
    <row r="111" spans="1:20" s="26" customFormat="1" ht="31.5">
      <c r="A111" s="78" t="s">
        <v>270</v>
      </c>
      <c r="B111" s="71" t="s">
        <v>271</v>
      </c>
      <c r="C111" s="72" t="s">
        <v>272</v>
      </c>
      <c r="D111" s="73">
        <v>0</v>
      </c>
      <c r="E111" s="73">
        <f>0.436</f>
        <v>0.436</v>
      </c>
      <c r="F111" s="73">
        <v>0</v>
      </c>
      <c r="G111" s="73">
        <v>0</v>
      </c>
      <c r="H111" s="45">
        <f t="shared" si="104"/>
        <v>0</v>
      </c>
      <c r="I111" s="45">
        <f t="shared" si="104"/>
        <v>0.436</v>
      </c>
      <c r="J111" s="73">
        <v>0</v>
      </c>
      <c r="K111" s="75">
        <v>0.436</v>
      </c>
      <c r="L111" s="73">
        <v>0</v>
      </c>
      <c r="M111" s="75">
        <v>0.436</v>
      </c>
      <c r="N111" s="45">
        <f t="shared" si="105"/>
        <v>0</v>
      </c>
      <c r="O111" s="45">
        <f t="shared" si="106"/>
        <v>0</v>
      </c>
      <c r="P111" s="45">
        <f t="shared" si="107"/>
        <v>0</v>
      </c>
      <c r="Q111" s="45">
        <f t="shared" si="108"/>
        <v>0</v>
      </c>
      <c r="R111" s="48">
        <f t="shared" si="80"/>
        <v>0</v>
      </c>
      <c r="S111" s="48">
        <f t="shared" si="81"/>
        <v>0</v>
      </c>
      <c r="T111" s="93" t="s">
        <v>30</v>
      </c>
    </row>
    <row r="112" spans="1:20" s="26" customFormat="1" ht="56.25" customHeight="1">
      <c r="A112" s="78" t="s">
        <v>273</v>
      </c>
      <c r="B112" s="71" t="s">
        <v>274</v>
      </c>
      <c r="C112" s="72" t="s">
        <v>275</v>
      </c>
      <c r="D112" s="73">
        <v>0</v>
      </c>
      <c r="E112" s="73">
        <f>0.186</f>
        <v>0.186</v>
      </c>
      <c r="F112" s="73">
        <v>0</v>
      </c>
      <c r="G112" s="73">
        <v>0</v>
      </c>
      <c r="H112" s="45">
        <f t="shared" si="104"/>
        <v>0</v>
      </c>
      <c r="I112" s="45">
        <f t="shared" si="104"/>
        <v>0.186</v>
      </c>
      <c r="J112" s="73">
        <v>0</v>
      </c>
      <c r="K112" s="75">
        <v>0.186</v>
      </c>
      <c r="L112" s="73">
        <v>0</v>
      </c>
      <c r="M112" s="75">
        <v>0.10199999999999999</v>
      </c>
      <c r="N112" s="45">
        <f t="shared" si="105"/>
        <v>0</v>
      </c>
      <c r="O112" s="45">
        <f t="shared" si="106"/>
        <v>0</v>
      </c>
      <c r="P112" s="45">
        <f t="shared" si="107"/>
        <v>0</v>
      </c>
      <c r="Q112" s="45">
        <f t="shared" si="108"/>
        <v>-8.4000000000000005E-2</v>
      </c>
      <c r="R112" s="48">
        <f t="shared" si="80"/>
        <v>0</v>
      </c>
      <c r="S112" s="48">
        <f t="shared" si="81"/>
        <v>-0.45161290322580649</v>
      </c>
      <c r="T112" s="93" t="s">
        <v>90</v>
      </c>
    </row>
    <row r="113" spans="1:20" s="26" customFormat="1" ht="31.5">
      <c r="A113" s="78" t="s">
        <v>276</v>
      </c>
      <c r="B113" s="71" t="s">
        <v>277</v>
      </c>
      <c r="C113" s="72" t="s">
        <v>278</v>
      </c>
      <c r="D113" s="73">
        <v>0</v>
      </c>
      <c r="E113" s="73">
        <f>0.14</f>
        <v>0.14000000000000001</v>
      </c>
      <c r="F113" s="73">
        <v>0</v>
      </c>
      <c r="G113" s="73">
        <v>0</v>
      </c>
      <c r="H113" s="45">
        <f t="shared" si="104"/>
        <v>0</v>
      </c>
      <c r="I113" s="45">
        <f t="shared" si="104"/>
        <v>0.14000000000000001</v>
      </c>
      <c r="J113" s="73">
        <v>0</v>
      </c>
      <c r="K113" s="75">
        <v>0.14000000000000001</v>
      </c>
      <c r="L113" s="73">
        <v>0</v>
      </c>
      <c r="M113" s="75">
        <v>0.14000000000000001</v>
      </c>
      <c r="N113" s="45">
        <f t="shared" si="105"/>
        <v>0</v>
      </c>
      <c r="O113" s="45">
        <f t="shared" si="106"/>
        <v>0</v>
      </c>
      <c r="P113" s="45">
        <f t="shared" si="107"/>
        <v>0</v>
      </c>
      <c r="Q113" s="45">
        <f t="shared" si="108"/>
        <v>0</v>
      </c>
      <c r="R113" s="48">
        <f t="shared" si="80"/>
        <v>0</v>
      </c>
      <c r="S113" s="48">
        <f t="shared" si="81"/>
        <v>0</v>
      </c>
      <c r="T113" s="93" t="s">
        <v>30</v>
      </c>
    </row>
    <row r="114" spans="1:20">
      <c r="A114" s="36" t="s">
        <v>279</v>
      </c>
      <c r="B114" s="37" t="s">
        <v>280</v>
      </c>
      <c r="C114" s="35" t="s">
        <v>29</v>
      </c>
      <c r="D114" s="23">
        <f t="shared" ref="D114:F114" si="109">SUM(D115,D120)</f>
        <v>0</v>
      </c>
      <c r="E114" s="23">
        <f t="shared" si="109"/>
        <v>23.965000000000003</v>
      </c>
      <c r="F114" s="23">
        <f t="shared" si="109"/>
        <v>0</v>
      </c>
      <c r="G114" s="23">
        <f t="shared" ref="G114:Q114" si="110">SUM(G115,G120)</f>
        <v>0</v>
      </c>
      <c r="H114" s="23">
        <f t="shared" si="110"/>
        <v>0</v>
      </c>
      <c r="I114" s="23">
        <f t="shared" si="110"/>
        <v>23.965000000000003</v>
      </c>
      <c r="J114" s="23">
        <f t="shared" si="110"/>
        <v>0</v>
      </c>
      <c r="K114" s="23">
        <f t="shared" si="110"/>
        <v>4.7430000000000003</v>
      </c>
      <c r="L114" s="23">
        <f t="shared" ref="L114" si="111">SUM(L115,L120)</f>
        <v>0</v>
      </c>
      <c r="M114" s="23">
        <f t="shared" si="110"/>
        <v>4.0960000000000001</v>
      </c>
      <c r="N114" s="23">
        <f t="shared" si="110"/>
        <v>0</v>
      </c>
      <c r="O114" s="23">
        <f t="shared" si="110"/>
        <v>19.222000000000001</v>
      </c>
      <c r="P114" s="23">
        <f t="shared" si="110"/>
        <v>0</v>
      </c>
      <c r="Q114" s="23">
        <f t="shared" si="110"/>
        <v>-0.64700000000000024</v>
      </c>
      <c r="R114" s="25">
        <f t="shared" si="80"/>
        <v>0</v>
      </c>
      <c r="S114" s="25">
        <f t="shared" si="81"/>
        <v>-0.13641155386885939</v>
      </c>
      <c r="T114" s="88" t="s">
        <v>30</v>
      </c>
    </row>
    <row r="115" spans="1:20">
      <c r="A115" s="54" t="s">
        <v>281</v>
      </c>
      <c r="B115" s="40" t="s">
        <v>45</v>
      </c>
      <c r="C115" s="28" t="s">
        <v>29</v>
      </c>
      <c r="D115" s="29">
        <f t="shared" ref="D115" si="112">SUM(D116:D119)</f>
        <v>0</v>
      </c>
      <c r="E115" s="29">
        <f t="shared" ref="E115:F115" si="113">SUM(E116:E119)</f>
        <v>11.797000000000001</v>
      </c>
      <c r="F115" s="29">
        <f t="shared" si="113"/>
        <v>0</v>
      </c>
      <c r="G115" s="29">
        <f t="shared" ref="G115:Q115" si="114">SUM(G116:G119)</f>
        <v>0</v>
      </c>
      <c r="H115" s="29">
        <f t="shared" si="114"/>
        <v>0</v>
      </c>
      <c r="I115" s="29">
        <f t="shared" si="114"/>
        <v>11.797000000000001</v>
      </c>
      <c r="J115" s="29">
        <f t="shared" si="114"/>
        <v>0</v>
      </c>
      <c r="K115" s="29">
        <f t="shared" si="114"/>
        <v>4.7430000000000003</v>
      </c>
      <c r="L115" s="29">
        <f t="shared" ref="L115" si="115">SUM(L116:L119)</f>
        <v>0</v>
      </c>
      <c r="M115" s="29">
        <f t="shared" si="114"/>
        <v>4.0960000000000001</v>
      </c>
      <c r="N115" s="29">
        <f t="shared" si="114"/>
        <v>0</v>
      </c>
      <c r="O115" s="29">
        <f t="shared" si="114"/>
        <v>7.0540000000000003</v>
      </c>
      <c r="P115" s="29">
        <f t="shared" si="114"/>
        <v>0</v>
      </c>
      <c r="Q115" s="29">
        <f t="shared" si="114"/>
        <v>-0.64700000000000024</v>
      </c>
      <c r="R115" s="30">
        <f t="shared" si="80"/>
        <v>0</v>
      </c>
      <c r="S115" s="30">
        <f t="shared" si="81"/>
        <v>-0.13641155386885939</v>
      </c>
      <c r="T115" s="89" t="s">
        <v>30</v>
      </c>
    </row>
    <row r="116" spans="1:20" s="26" customFormat="1" ht="38.25" customHeight="1">
      <c r="A116" s="70" t="s">
        <v>282</v>
      </c>
      <c r="B116" s="71" t="s">
        <v>283</v>
      </c>
      <c r="C116" s="72" t="s">
        <v>284</v>
      </c>
      <c r="D116" s="73">
        <v>0</v>
      </c>
      <c r="E116" s="73">
        <f>0.54+0.583</f>
        <v>1.123</v>
      </c>
      <c r="F116" s="73">
        <v>0</v>
      </c>
      <c r="G116" s="73">
        <v>0</v>
      </c>
      <c r="H116" s="45">
        <f t="shared" ref="H116:I119" si="116">D116-F116</f>
        <v>0</v>
      </c>
      <c r="I116" s="45">
        <f t="shared" si="116"/>
        <v>1.123</v>
      </c>
      <c r="J116" s="73">
        <v>0</v>
      </c>
      <c r="K116" s="75">
        <v>1.123</v>
      </c>
      <c r="L116" s="73">
        <v>0</v>
      </c>
      <c r="M116" s="75">
        <v>1.2030000000000001</v>
      </c>
      <c r="N116" s="45">
        <f t="shared" ref="N116:N119" si="117">H116-L116</f>
        <v>0</v>
      </c>
      <c r="O116" s="45">
        <f t="shared" ref="O116:O117" si="118">I116-K116</f>
        <v>0</v>
      </c>
      <c r="P116" s="45">
        <f t="shared" ref="P116:P119" si="119">L116-J116</f>
        <v>0</v>
      </c>
      <c r="Q116" s="45">
        <f t="shared" ref="Q116:Q119" si="120">M116-K116</f>
        <v>8.0000000000000071E-2</v>
      </c>
      <c r="R116" s="48">
        <f t="shared" si="80"/>
        <v>0</v>
      </c>
      <c r="S116" s="48">
        <f t="shared" si="81"/>
        <v>7.1237756010685827E-2</v>
      </c>
      <c r="T116" s="93" t="s">
        <v>30</v>
      </c>
    </row>
    <row r="117" spans="1:20" s="26" customFormat="1" ht="54.75" customHeight="1">
      <c r="A117" s="81" t="s">
        <v>285</v>
      </c>
      <c r="B117" s="82" t="s">
        <v>286</v>
      </c>
      <c r="C117" s="72" t="s">
        <v>287</v>
      </c>
      <c r="D117" s="73">
        <v>0</v>
      </c>
      <c r="E117" s="73">
        <f>3.62</f>
        <v>3.62</v>
      </c>
      <c r="F117" s="73">
        <v>0</v>
      </c>
      <c r="G117" s="73">
        <v>0</v>
      </c>
      <c r="H117" s="45">
        <f t="shared" si="116"/>
        <v>0</v>
      </c>
      <c r="I117" s="45">
        <f t="shared" si="116"/>
        <v>3.62</v>
      </c>
      <c r="J117" s="73">
        <v>0</v>
      </c>
      <c r="K117" s="75">
        <v>3.62</v>
      </c>
      <c r="L117" s="73">
        <v>0</v>
      </c>
      <c r="M117" s="75">
        <v>2.8929999999999998</v>
      </c>
      <c r="N117" s="45">
        <f t="shared" si="117"/>
        <v>0</v>
      </c>
      <c r="O117" s="45">
        <f t="shared" si="118"/>
        <v>0</v>
      </c>
      <c r="P117" s="45">
        <f t="shared" si="119"/>
        <v>0</v>
      </c>
      <c r="Q117" s="45">
        <f t="shared" si="120"/>
        <v>-0.72700000000000031</v>
      </c>
      <c r="R117" s="48">
        <f t="shared" si="80"/>
        <v>0</v>
      </c>
      <c r="S117" s="48">
        <f t="shared" si="81"/>
        <v>-0.20082872928176798</v>
      </c>
      <c r="T117" s="93" t="s">
        <v>90</v>
      </c>
    </row>
    <row r="118" spans="1:20" ht="31.5">
      <c r="A118" s="49" t="s">
        <v>288</v>
      </c>
      <c r="B118" s="77" t="s">
        <v>289</v>
      </c>
      <c r="C118" s="51" t="s">
        <v>290</v>
      </c>
      <c r="D118" s="45">
        <v>0</v>
      </c>
      <c r="E118" s="83">
        <f>1.008</f>
        <v>1.008</v>
      </c>
      <c r="F118" s="45">
        <v>0</v>
      </c>
      <c r="G118" s="45">
        <v>0</v>
      </c>
      <c r="H118" s="45">
        <f t="shared" si="116"/>
        <v>0</v>
      </c>
      <c r="I118" s="45">
        <f t="shared" si="116"/>
        <v>1.008</v>
      </c>
      <c r="J118" s="45">
        <v>0</v>
      </c>
      <c r="K118" s="47">
        <v>0</v>
      </c>
      <c r="L118" s="45">
        <v>0</v>
      </c>
      <c r="M118" s="47">
        <v>0</v>
      </c>
      <c r="N118" s="45">
        <f t="shared" si="117"/>
        <v>0</v>
      </c>
      <c r="O118" s="45">
        <f t="shared" ref="O118:O119" si="121">I118-M118</f>
        <v>1.008</v>
      </c>
      <c r="P118" s="45">
        <f t="shared" si="119"/>
        <v>0</v>
      </c>
      <c r="Q118" s="45">
        <f t="shared" si="120"/>
        <v>0</v>
      </c>
      <c r="R118" s="48">
        <f t="shared" si="80"/>
        <v>0</v>
      </c>
      <c r="S118" s="48">
        <f t="shared" si="81"/>
        <v>0</v>
      </c>
      <c r="T118" s="91" t="s">
        <v>30</v>
      </c>
    </row>
    <row r="119" spans="1:20" ht="31.5">
      <c r="A119" s="79" t="s">
        <v>291</v>
      </c>
      <c r="B119" s="50" t="s">
        <v>292</v>
      </c>
      <c r="C119" s="45" t="s">
        <v>293</v>
      </c>
      <c r="D119" s="45">
        <v>0</v>
      </c>
      <c r="E119" s="45">
        <f>6.046</f>
        <v>6.0460000000000003</v>
      </c>
      <c r="F119" s="45">
        <v>0</v>
      </c>
      <c r="G119" s="45">
        <v>0</v>
      </c>
      <c r="H119" s="45">
        <f t="shared" si="116"/>
        <v>0</v>
      </c>
      <c r="I119" s="45">
        <f t="shared" si="116"/>
        <v>6.0460000000000003</v>
      </c>
      <c r="J119" s="45">
        <v>0</v>
      </c>
      <c r="K119" s="47">
        <v>0</v>
      </c>
      <c r="L119" s="45">
        <v>0</v>
      </c>
      <c r="M119" s="47">
        <v>0</v>
      </c>
      <c r="N119" s="45">
        <f t="shared" si="117"/>
        <v>0</v>
      </c>
      <c r="O119" s="45">
        <f t="shared" si="121"/>
        <v>6.0460000000000003</v>
      </c>
      <c r="P119" s="45">
        <f t="shared" si="119"/>
        <v>0</v>
      </c>
      <c r="Q119" s="45">
        <f t="shared" si="120"/>
        <v>0</v>
      </c>
      <c r="R119" s="48">
        <f t="shared" si="80"/>
        <v>0</v>
      </c>
      <c r="S119" s="48">
        <f t="shared" si="81"/>
        <v>0</v>
      </c>
      <c r="T119" s="91" t="s">
        <v>30</v>
      </c>
    </row>
    <row r="120" spans="1:20">
      <c r="A120" s="67" t="s">
        <v>294</v>
      </c>
      <c r="B120" s="80" t="s">
        <v>131</v>
      </c>
      <c r="C120" s="69" t="s">
        <v>29</v>
      </c>
      <c r="D120" s="32">
        <f t="shared" ref="D120" si="122">SUM(D121:D123)</f>
        <v>0</v>
      </c>
      <c r="E120" s="32">
        <f t="shared" ref="E120" si="123">IF(NOT(SUM(E121:E123)=0),SUM(E121:E123),"нд")</f>
        <v>12.168000000000001</v>
      </c>
      <c r="F120" s="32">
        <f t="shared" ref="F120" si="124">SUM(F121:F123)</f>
        <v>0</v>
      </c>
      <c r="G120" s="32">
        <f t="shared" ref="G120:H120" si="125">SUM(G121:G123)</f>
        <v>0</v>
      </c>
      <c r="H120" s="32">
        <f t="shared" si="125"/>
        <v>0</v>
      </c>
      <c r="I120" s="32">
        <f t="shared" ref="I120" si="126">IF(NOT(SUM(I121:I123)=0),SUM(I121:I123),"нд")</f>
        <v>12.168000000000001</v>
      </c>
      <c r="J120" s="32">
        <f t="shared" ref="J120:L120" si="127">SUM(J121:J123)</f>
        <v>0</v>
      </c>
      <c r="K120" s="32">
        <f t="shared" ref="K120:Q120" si="128">SUM(K121:K123)</f>
        <v>0</v>
      </c>
      <c r="L120" s="32">
        <f t="shared" si="127"/>
        <v>0</v>
      </c>
      <c r="M120" s="32">
        <f t="shared" si="128"/>
        <v>0</v>
      </c>
      <c r="N120" s="32">
        <f t="shared" si="128"/>
        <v>0</v>
      </c>
      <c r="O120" s="32">
        <f t="shared" si="128"/>
        <v>12.168000000000001</v>
      </c>
      <c r="P120" s="32">
        <f t="shared" si="128"/>
        <v>0</v>
      </c>
      <c r="Q120" s="32">
        <f t="shared" si="128"/>
        <v>0</v>
      </c>
      <c r="R120" s="99">
        <f t="shared" si="80"/>
        <v>0</v>
      </c>
      <c r="S120" s="99">
        <f t="shared" si="81"/>
        <v>0</v>
      </c>
      <c r="T120" s="90" t="s">
        <v>30</v>
      </c>
    </row>
    <row r="121" spans="1:20">
      <c r="A121" s="42" t="s">
        <v>295</v>
      </c>
      <c r="B121" s="62" t="s">
        <v>296</v>
      </c>
      <c r="C121" s="44" t="s">
        <v>297</v>
      </c>
      <c r="D121" s="45">
        <v>0</v>
      </c>
      <c r="E121" s="65">
        <f>4.349</f>
        <v>4.3490000000000002</v>
      </c>
      <c r="F121" s="45">
        <v>0</v>
      </c>
      <c r="G121" s="45">
        <v>0</v>
      </c>
      <c r="H121" s="45">
        <f t="shared" ref="H121:I123" si="129">D121-F121</f>
        <v>0</v>
      </c>
      <c r="I121" s="45">
        <f t="shared" si="129"/>
        <v>4.3490000000000002</v>
      </c>
      <c r="J121" s="45">
        <v>0</v>
      </c>
      <c r="K121" s="47">
        <v>0</v>
      </c>
      <c r="L121" s="45">
        <v>0</v>
      </c>
      <c r="M121" s="47">
        <v>0</v>
      </c>
      <c r="N121" s="45">
        <f t="shared" ref="N121:N123" si="130">H121-L121</f>
        <v>0</v>
      </c>
      <c r="O121" s="45">
        <f t="shared" ref="O121:O123" si="131">I121-M121</f>
        <v>4.3490000000000002</v>
      </c>
      <c r="P121" s="45">
        <f t="shared" ref="P121:P123" si="132">L121-J121</f>
        <v>0</v>
      </c>
      <c r="Q121" s="45">
        <f t="shared" ref="Q121:Q123" si="133">M121-K121</f>
        <v>0</v>
      </c>
      <c r="R121" s="48">
        <f t="shared" si="80"/>
        <v>0</v>
      </c>
      <c r="S121" s="48">
        <f t="shared" si="81"/>
        <v>0</v>
      </c>
      <c r="T121" s="91" t="s">
        <v>30</v>
      </c>
    </row>
    <row r="122" spans="1:20" ht="31.5">
      <c r="A122" s="49" t="s">
        <v>298</v>
      </c>
      <c r="B122" s="84" t="s">
        <v>299</v>
      </c>
      <c r="C122" s="51" t="s">
        <v>300</v>
      </c>
      <c r="D122" s="45">
        <v>0</v>
      </c>
      <c r="E122" s="83">
        <f>3.967</f>
        <v>3.9670000000000001</v>
      </c>
      <c r="F122" s="45">
        <v>0</v>
      </c>
      <c r="G122" s="45">
        <v>0</v>
      </c>
      <c r="H122" s="45">
        <f t="shared" si="129"/>
        <v>0</v>
      </c>
      <c r="I122" s="45">
        <f t="shared" si="129"/>
        <v>3.9670000000000001</v>
      </c>
      <c r="J122" s="45">
        <v>0</v>
      </c>
      <c r="K122" s="47">
        <v>0</v>
      </c>
      <c r="L122" s="45">
        <v>0</v>
      </c>
      <c r="M122" s="47">
        <v>0</v>
      </c>
      <c r="N122" s="45">
        <f t="shared" si="130"/>
        <v>0</v>
      </c>
      <c r="O122" s="45">
        <f t="shared" si="131"/>
        <v>3.9670000000000001</v>
      </c>
      <c r="P122" s="45">
        <f t="shared" si="132"/>
        <v>0</v>
      </c>
      <c r="Q122" s="45">
        <f t="shared" si="133"/>
        <v>0</v>
      </c>
      <c r="R122" s="48">
        <f t="shared" si="80"/>
        <v>0</v>
      </c>
      <c r="S122" s="48">
        <f t="shared" si="81"/>
        <v>0</v>
      </c>
      <c r="T122" s="91" t="s">
        <v>30</v>
      </c>
    </row>
    <row r="123" spans="1:20" ht="31.5">
      <c r="A123" s="79" t="s">
        <v>301</v>
      </c>
      <c r="B123" s="50" t="s">
        <v>302</v>
      </c>
      <c r="C123" s="45" t="s">
        <v>303</v>
      </c>
      <c r="D123" s="45">
        <v>0</v>
      </c>
      <c r="E123" s="45">
        <f>3.852</f>
        <v>3.8519999999999999</v>
      </c>
      <c r="F123" s="45">
        <v>0</v>
      </c>
      <c r="G123" s="45">
        <v>0</v>
      </c>
      <c r="H123" s="45">
        <f t="shared" si="129"/>
        <v>0</v>
      </c>
      <c r="I123" s="45">
        <f t="shared" si="129"/>
        <v>3.8519999999999999</v>
      </c>
      <c r="J123" s="45">
        <v>0</v>
      </c>
      <c r="K123" s="47">
        <v>0</v>
      </c>
      <c r="L123" s="45">
        <v>0</v>
      </c>
      <c r="M123" s="47">
        <v>0</v>
      </c>
      <c r="N123" s="45">
        <f t="shared" si="130"/>
        <v>0</v>
      </c>
      <c r="O123" s="45">
        <f t="shared" si="131"/>
        <v>3.8519999999999999</v>
      </c>
      <c r="P123" s="45">
        <f t="shared" si="132"/>
        <v>0</v>
      </c>
      <c r="Q123" s="45">
        <f t="shared" si="133"/>
        <v>0</v>
      </c>
      <c r="R123" s="48">
        <f t="shared" si="80"/>
        <v>0</v>
      </c>
      <c r="S123" s="48">
        <f t="shared" si="81"/>
        <v>0</v>
      </c>
      <c r="T123" s="91" t="s">
        <v>30</v>
      </c>
    </row>
    <row r="124" spans="1:20">
      <c r="A124" s="35">
        <v>2</v>
      </c>
      <c r="B124" s="85" t="s">
        <v>304</v>
      </c>
      <c r="C124" s="35" t="s">
        <v>29</v>
      </c>
      <c r="D124" s="23">
        <f t="shared" ref="D124:L126" si="134">SUM(D125)</f>
        <v>0</v>
      </c>
      <c r="E124" s="23">
        <f t="shared" si="134"/>
        <v>25.320999999999998</v>
      </c>
      <c r="F124" s="23">
        <f t="shared" si="134"/>
        <v>0</v>
      </c>
      <c r="G124" s="23">
        <f t="shared" si="134"/>
        <v>0</v>
      </c>
      <c r="H124" s="23">
        <f t="shared" si="134"/>
        <v>0</v>
      </c>
      <c r="I124" s="23">
        <f t="shared" si="134"/>
        <v>25.320999999999998</v>
      </c>
      <c r="J124" s="23">
        <f t="shared" si="134"/>
        <v>0</v>
      </c>
      <c r="K124" s="23">
        <f t="shared" ref="K124:Q126" si="135">SUM(K125)</f>
        <v>6.7530000000000001</v>
      </c>
      <c r="L124" s="23">
        <f t="shared" si="134"/>
        <v>0</v>
      </c>
      <c r="M124" s="23">
        <f t="shared" si="135"/>
        <v>6.532</v>
      </c>
      <c r="N124" s="23">
        <f t="shared" si="135"/>
        <v>0</v>
      </c>
      <c r="O124" s="23">
        <f t="shared" si="135"/>
        <v>18.567999999999998</v>
      </c>
      <c r="P124" s="23">
        <f t="shared" si="135"/>
        <v>0</v>
      </c>
      <c r="Q124" s="23">
        <f t="shared" si="135"/>
        <v>-0.22099999999999997</v>
      </c>
      <c r="R124" s="25">
        <f t="shared" si="80"/>
        <v>0</v>
      </c>
      <c r="S124" s="25">
        <f t="shared" si="81"/>
        <v>-3.2726195764845256E-2</v>
      </c>
      <c r="T124" s="88" t="s">
        <v>30</v>
      </c>
    </row>
    <row r="125" spans="1:20" ht="31.5">
      <c r="A125" s="36" t="s">
        <v>305</v>
      </c>
      <c r="B125" s="85" t="s">
        <v>35</v>
      </c>
      <c r="C125" s="35" t="s">
        <v>29</v>
      </c>
      <c r="D125" s="23">
        <f t="shared" si="134"/>
        <v>0</v>
      </c>
      <c r="E125" s="23">
        <f t="shared" si="134"/>
        <v>25.320999999999998</v>
      </c>
      <c r="F125" s="23">
        <f t="shared" si="134"/>
        <v>0</v>
      </c>
      <c r="G125" s="23">
        <f t="shared" si="134"/>
        <v>0</v>
      </c>
      <c r="H125" s="23">
        <f t="shared" si="134"/>
        <v>0</v>
      </c>
      <c r="I125" s="23">
        <f t="shared" si="134"/>
        <v>25.320999999999998</v>
      </c>
      <c r="J125" s="23">
        <f t="shared" si="134"/>
        <v>0</v>
      </c>
      <c r="K125" s="23">
        <f t="shared" si="135"/>
        <v>6.7530000000000001</v>
      </c>
      <c r="L125" s="23">
        <f t="shared" si="134"/>
        <v>0</v>
      </c>
      <c r="M125" s="23">
        <f t="shared" si="135"/>
        <v>6.532</v>
      </c>
      <c r="N125" s="23">
        <f t="shared" si="135"/>
        <v>0</v>
      </c>
      <c r="O125" s="23">
        <f t="shared" si="135"/>
        <v>18.567999999999998</v>
      </c>
      <c r="P125" s="23">
        <f t="shared" si="135"/>
        <v>0</v>
      </c>
      <c r="Q125" s="23">
        <f t="shared" si="135"/>
        <v>-0.22099999999999997</v>
      </c>
      <c r="R125" s="25">
        <f t="shared" si="80"/>
        <v>0</v>
      </c>
      <c r="S125" s="25">
        <f t="shared" si="81"/>
        <v>-3.2726195764845256E-2</v>
      </c>
      <c r="T125" s="88" t="s">
        <v>30</v>
      </c>
    </row>
    <row r="126" spans="1:20">
      <c r="A126" s="36" t="s">
        <v>306</v>
      </c>
      <c r="B126" s="37" t="s">
        <v>37</v>
      </c>
      <c r="C126" s="35" t="s">
        <v>29</v>
      </c>
      <c r="D126" s="23">
        <f t="shared" si="134"/>
        <v>0</v>
      </c>
      <c r="E126" s="23">
        <f t="shared" si="134"/>
        <v>25.320999999999998</v>
      </c>
      <c r="F126" s="23">
        <f t="shared" si="134"/>
        <v>0</v>
      </c>
      <c r="G126" s="23">
        <f t="shared" si="134"/>
        <v>0</v>
      </c>
      <c r="H126" s="23">
        <f t="shared" si="134"/>
        <v>0</v>
      </c>
      <c r="I126" s="23">
        <f t="shared" si="134"/>
        <v>25.320999999999998</v>
      </c>
      <c r="J126" s="23">
        <f t="shared" si="134"/>
        <v>0</v>
      </c>
      <c r="K126" s="23">
        <f t="shared" si="135"/>
        <v>6.7530000000000001</v>
      </c>
      <c r="L126" s="23">
        <f t="shared" si="134"/>
        <v>0</v>
      </c>
      <c r="M126" s="23">
        <f t="shared" si="135"/>
        <v>6.532</v>
      </c>
      <c r="N126" s="23">
        <f t="shared" si="135"/>
        <v>0</v>
      </c>
      <c r="O126" s="23">
        <f t="shared" si="135"/>
        <v>18.567999999999998</v>
      </c>
      <c r="P126" s="23">
        <f t="shared" si="135"/>
        <v>0</v>
      </c>
      <c r="Q126" s="23">
        <f t="shared" si="135"/>
        <v>-0.22099999999999997</v>
      </c>
      <c r="R126" s="25">
        <f t="shared" si="80"/>
        <v>0</v>
      </c>
      <c r="S126" s="25">
        <f t="shared" si="81"/>
        <v>-3.2726195764845256E-2</v>
      </c>
      <c r="T126" s="88" t="s">
        <v>30</v>
      </c>
    </row>
    <row r="127" spans="1:20">
      <c r="A127" s="36" t="s">
        <v>307</v>
      </c>
      <c r="B127" s="37" t="s">
        <v>39</v>
      </c>
      <c r="C127" s="35" t="s">
        <v>29</v>
      </c>
      <c r="D127" s="23">
        <f t="shared" ref="D127:F127" si="136">SUM(D128,D133)</f>
        <v>0</v>
      </c>
      <c r="E127" s="23">
        <f t="shared" si="136"/>
        <v>25.320999999999998</v>
      </c>
      <c r="F127" s="23">
        <f t="shared" si="136"/>
        <v>0</v>
      </c>
      <c r="G127" s="23">
        <f t="shared" ref="G127:Q127" si="137">SUM(G128,G133)</f>
        <v>0</v>
      </c>
      <c r="H127" s="23">
        <f t="shared" si="137"/>
        <v>0</v>
      </c>
      <c r="I127" s="23">
        <f t="shared" si="137"/>
        <v>25.320999999999998</v>
      </c>
      <c r="J127" s="23">
        <f t="shared" si="137"/>
        <v>0</v>
      </c>
      <c r="K127" s="23">
        <f t="shared" si="137"/>
        <v>6.7530000000000001</v>
      </c>
      <c r="L127" s="23">
        <f t="shared" ref="L127" si="138">SUM(L128,L133)</f>
        <v>0</v>
      </c>
      <c r="M127" s="23">
        <f t="shared" si="137"/>
        <v>6.532</v>
      </c>
      <c r="N127" s="23">
        <f t="shared" si="137"/>
        <v>0</v>
      </c>
      <c r="O127" s="23">
        <f t="shared" si="137"/>
        <v>18.567999999999998</v>
      </c>
      <c r="P127" s="23">
        <f t="shared" si="137"/>
        <v>0</v>
      </c>
      <c r="Q127" s="23">
        <f t="shared" si="137"/>
        <v>-0.22099999999999997</v>
      </c>
      <c r="R127" s="25">
        <f t="shared" si="80"/>
        <v>0</v>
      </c>
      <c r="S127" s="25">
        <f t="shared" si="81"/>
        <v>-3.2726195764845256E-2</v>
      </c>
      <c r="T127" s="88" t="s">
        <v>30</v>
      </c>
    </row>
    <row r="128" spans="1:20">
      <c r="A128" s="36" t="s">
        <v>308</v>
      </c>
      <c r="B128" s="37" t="s">
        <v>309</v>
      </c>
      <c r="C128" s="35" t="s">
        <v>29</v>
      </c>
      <c r="D128" s="23">
        <f t="shared" ref="D128:Q129" si="139">SUM(D129)</f>
        <v>0</v>
      </c>
      <c r="E128" s="23">
        <f t="shared" si="139"/>
        <v>6.7530000000000001</v>
      </c>
      <c r="F128" s="23">
        <f t="shared" si="139"/>
        <v>0</v>
      </c>
      <c r="G128" s="23">
        <f t="shared" si="139"/>
        <v>0</v>
      </c>
      <c r="H128" s="23">
        <f t="shared" si="139"/>
        <v>0</v>
      </c>
      <c r="I128" s="23">
        <f t="shared" si="139"/>
        <v>6.7530000000000001</v>
      </c>
      <c r="J128" s="23">
        <f t="shared" si="139"/>
        <v>0</v>
      </c>
      <c r="K128" s="23">
        <f t="shared" si="139"/>
        <v>6.7530000000000001</v>
      </c>
      <c r="L128" s="23">
        <f t="shared" si="139"/>
        <v>0</v>
      </c>
      <c r="M128" s="23">
        <f t="shared" si="139"/>
        <v>6.532</v>
      </c>
      <c r="N128" s="23">
        <f t="shared" si="139"/>
        <v>0</v>
      </c>
      <c r="O128" s="23">
        <f t="shared" si="139"/>
        <v>0</v>
      </c>
      <c r="P128" s="23">
        <f t="shared" si="139"/>
        <v>0</v>
      </c>
      <c r="Q128" s="23">
        <f t="shared" si="139"/>
        <v>-0.22099999999999997</v>
      </c>
      <c r="R128" s="25">
        <f t="shared" si="80"/>
        <v>0</v>
      </c>
      <c r="S128" s="25">
        <f t="shared" si="81"/>
        <v>-3.2726195764845256E-2</v>
      </c>
      <c r="T128" s="95" t="s">
        <v>30</v>
      </c>
    </row>
    <row r="129" spans="1:20">
      <c r="A129" s="36" t="s">
        <v>310</v>
      </c>
      <c r="B129" s="37" t="s">
        <v>43</v>
      </c>
      <c r="C129" s="35" t="s">
        <v>29</v>
      </c>
      <c r="D129" s="23">
        <f t="shared" si="139"/>
        <v>0</v>
      </c>
      <c r="E129" s="23">
        <f t="shared" si="139"/>
        <v>6.7530000000000001</v>
      </c>
      <c r="F129" s="23">
        <f t="shared" si="139"/>
        <v>0</v>
      </c>
      <c r="G129" s="23">
        <f t="shared" si="139"/>
        <v>0</v>
      </c>
      <c r="H129" s="23">
        <f t="shared" si="139"/>
        <v>0</v>
      </c>
      <c r="I129" s="23">
        <f t="shared" si="139"/>
        <v>6.7530000000000001</v>
      </c>
      <c r="J129" s="23">
        <f t="shared" si="139"/>
        <v>0</v>
      </c>
      <c r="K129" s="23">
        <f t="shared" si="139"/>
        <v>6.7530000000000001</v>
      </c>
      <c r="L129" s="23">
        <f t="shared" si="139"/>
        <v>0</v>
      </c>
      <c r="M129" s="23">
        <f t="shared" si="139"/>
        <v>6.532</v>
      </c>
      <c r="N129" s="23">
        <f t="shared" si="139"/>
        <v>0</v>
      </c>
      <c r="O129" s="23">
        <f t="shared" si="139"/>
        <v>0</v>
      </c>
      <c r="P129" s="23">
        <f t="shared" si="139"/>
        <v>0</v>
      </c>
      <c r="Q129" s="23">
        <f t="shared" si="139"/>
        <v>-0.22099999999999997</v>
      </c>
      <c r="R129" s="25">
        <f t="shared" si="80"/>
        <v>0</v>
      </c>
      <c r="S129" s="25">
        <f t="shared" si="81"/>
        <v>-3.2726195764845256E-2</v>
      </c>
      <c r="T129" s="95" t="s">
        <v>30</v>
      </c>
    </row>
    <row r="130" spans="1:20">
      <c r="A130" s="67" t="s">
        <v>311</v>
      </c>
      <c r="B130" s="80" t="s">
        <v>131</v>
      </c>
      <c r="C130" s="69" t="s">
        <v>29</v>
      </c>
      <c r="D130" s="32">
        <f t="shared" ref="D130" si="140">SUM(D131:D132)</f>
        <v>0</v>
      </c>
      <c r="E130" s="32">
        <f t="shared" ref="E130:F130" si="141">SUM(E131:E132)</f>
        <v>6.7530000000000001</v>
      </c>
      <c r="F130" s="32">
        <f t="shared" si="141"/>
        <v>0</v>
      </c>
      <c r="G130" s="32">
        <f t="shared" ref="G130:Q130" si="142">SUM(G131:G132)</f>
        <v>0</v>
      </c>
      <c r="H130" s="32">
        <f t="shared" si="142"/>
        <v>0</v>
      </c>
      <c r="I130" s="32">
        <f t="shared" si="142"/>
        <v>6.7530000000000001</v>
      </c>
      <c r="J130" s="32">
        <f t="shared" si="142"/>
        <v>0</v>
      </c>
      <c r="K130" s="32">
        <f t="shared" si="142"/>
        <v>6.7530000000000001</v>
      </c>
      <c r="L130" s="32">
        <f t="shared" ref="L130" si="143">SUM(L131:L132)</f>
        <v>0</v>
      </c>
      <c r="M130" s="32">
        <f t="shared" si="142"/>
        <v>6.532</v>
      </c>
      <c r="N130" s="32">
        <f t="shared" si="142"/>
        <v>0</v>
      </c>
      <c r="O130" s="32">
        <f t="shared" si="142"/>
        <v>0</v>
      </c>
      <c r="P130" s="32">
        <f t="shared" si="142"/>
        <v>0</v>
      </c>
      <c r="Q130" s="32">
        <f t="shared" si="142"/>
        <v>-0.22099999999999997</v>
      </c>
      <c r="R130" s="99">
        <f t="shared" ref="R130:R138" si="144">IF(L130&gt;0,(IF((SUM(J130)=0), 1,(L130/SUM(J130)-1))),(IF((SUM(J130)=0), 0,(L130/SUM(J130)-1))))</f>
        <v>0</v>
      </c>
      <c r="S130" s="99">
        <f t="shared" ref="S130:S138" si="145">IF(M130&gt;0,(IF((SUM(K130)=0), 1,(M130/SUM(K130)-1))),(IF((SUM(K130)=0), 0,(M130/SUM(K130)-1))))</f>
        <v>-3.2726195764845256E-2</v>
      </c>
      <c r="T130" s="90" t="s">
        <v>30</v>
      </c>
    </row>
    <row r="131" spans="1:20" s="26" customFormat="1" ht="47.25">
      <c r="A131" s="70" t="s">
        <v>312</v>
      </c>
      <c r="B131" s="86" t="s">
        <v>313</v>
      </c>
      <c r="C131" s="87" t="s">
        <v>314</v>
      </c>
      <c r="D131" s="73">
        <v>0</v>
      </c>
      <c r="E131" s="87">
        <f>0.414</f>
        <v>0.41399999999999998</v>
      </c>
      <c r="F131" s="73">
        <v>0</v>
      </c>
      <c r="G131" s="73">
        <v>0</v>
      </c>
      <c r="H131" s="45">
        <f t="shared" ref="H131:I132" si="146">D131-F131</f>
        <v>0</v>
      </c>
      <c r="I131" s="45">
        <f t="shared" si="146"/>
        <v>0.41399999999999998</v>
      </c>
      <c r="J131" s="73">
        <v>0</v>
      </c>
      <c r="K131" s="75">
        <v>0.41399999999999998</v>
      </c>
      <c r="L131" s="73">
        <v>0</v>
      </c>
      <c r="M131" s="75">
        <v>0.193</v>
      </c>
      <c r="N131" s="45">
        <f t="shared" ref="N131:N132" si="147">H131-L131</f>
        <v>0</v>
      </c>
      <c r="O131" s="45">
        <f t="shared" ref="O131" si="148">I131-K131</f>
        <v>0</v>
      </c>
      <c r="P131" s="45">
        <f t="shared" ref="P131:P132" si="149">L131-J131</f>
        <v>0</v>
      </c>
      <c r="Q131" s="45">
        <f t="shared" ref="Q131:Q132" si="150">M131-K131</f>
        <v>-0.22099999999999997</v>
      </c>
      <c r="R131" s="48">
        <f t="shared" si="144"/>
        <v>0</v>
      </c>
      <c r="S131" s="48">
        <f t="shared" si="145"/>
        <v>-0.53381642512077287</v>
      </c>
      <c r="T131" s="96" t="s">
        <v>315</v>
      </c>
    </row>
    <row r="132" spans="1:20" s="26" customFormat="1" ht="47.25">
      <c r="A132" s="70" t="s">
        <v>316</v>
      </c>
      <c r="B132" s="86" t="s">
        <v>317</v>
      </c>
      <c r="C132" s="87" t="s">
        <v>318</v>
      </c>
      <c r="D132" s="73">
        <v>0</v>
      </c>
      <c r="E132" s="87">
        <f>6.339</f>
        <v>6.3390000000000004</v>
      </c>
      <c r="F132" s="73">
        <v>0</v>
      </c>
      <c r="G132" s="73">
        <v>0</v>
      </c>
      <c r="H132" s="45">
        <f t="shared" si="146"/>
        <v>0</v>
      </c>
      <c r="I132" s="45">
        <f t="shared" si="146"/>
        <v>6.3390000000000004</v>
      </c>
      <c r="J132" s="73">
        <v>0</v>
      </c>
      <c r="K132" s="75">
        <v>6.3390000000000004</v>
      </c>
      <c r="L132" s="73">
        <v>0</v>
      </c>
      <c r="M132" s="75">
        <v>6.3390000000000004</v>
      </c>
      <c r="N132" s="45">
        <f t="shared" si="147"/>
        <v>0</v>
      </c>
      <c r="O132" s="45">
        <f t="shared" ref="O132" si="151">I132-M132</f>
        <v>0</v>
      </c>
      <c r="P132" s="45">
        <f t="shared" si="149"/>
        <v>0</v>
      </c>
      <c r="Q132" s="45">
        <f t="shared" si="150"/>
        <v>0</v>
      </c>
      <c r="R132" s="48">
        <f t="shared" si="144"/>
        <v>0</v>
      </c>
      <c r="S132" s="48">
        <f t="shared" si="145"/>
        <v>0</v>
      </c>
      <c r="T132" s="94" t="s">
        <v>30</v>
      </c>
    </row>
    <row r="133" spans="1:20">
      <c r="A133" s="36" t="s">
        <v>319</v>
      </c>
      <c r="B133" s="53" t="s">
        <v>320</v>
      </c>
      <c r="C133" s="35" t="s">
        <v>29</v>
      </c>
      <c r="D133" s="23">
        <f t="shared" ref="D133:L134" si="152">SUM(D134:D134)</f>
        <v>0</v>
      </c>
      <c r="E133" s="23">
        <f t="shared" si="152"/>
        <v>18.567999999999998</v>
      </c>
      <c r="F133" s="23">
        <f t="shared" si="152"/>
        <v>0</v>
      </c>
      <c r="G133" s="23">
        <f t="shared" si="152"/>
        <v>0</v>
      </c>
      <c r="H133" s="23">
        <f t="shared" si="152"/>
        <v>0</v>
      </c>
      <c r="I133" s="23">
        <f t="shared" si="152"/>
        <v>18.567999999999998</v>
      </c>
      <c r="J133" s="23">
        <f t="shared" si="152"/>
        <v>0</v>
      </c>
      <c r="K133" s="23">
        <f t="shared" ref="K133:Q134" si="153">SUM(K134:K134)</f>
        <v>0</v>
      </c>
      <c r="L133" s="23">
        <f t="shared" si="152"/>
        <v>0</v>
      </c>
      <c r="M133" s="23">
        <f t="shared" si="153"/>
        <v>0</v>
      </c>
      <c r="N133" s="23">
        <f t="shared" si="153"/>
        <v>0</v>
      </c>
      <c r="O133" s="23">
        <f t="shared" si="153"/>
        <v>18.567999999999998</v>
      </c>
      <c r="P133" s="23">
        <f t="shared" si="153"/>
        <v>0</v>
      </c>
      <c r="Q133" s="23">
        <f t="shared" si="153"/>
        <v>0</v>
      </c>
      <c r="R133" s="25">
        <f t="shared" si="144"/>
        <v>0</v>
      </c>
      <c r="S133" s="25">
        <f t="shared" si="145"/>
        <v>0</v>
      </c>
      <c r="T133" s="95" t="s">
        <v>30</v>
      </c>
    </row>
    <row r="134" spans="1:20">
      <c r="A134" s="36" t="s">
        <v>321</v>
      </c>
      <c r="B134" s="38" t="s">
        <v>79</v>
      </c>
      <c r="C134" s="35" t="s">
        <v>29</v>
      </c>
      <c r="D134" s="23">
        <f t="shared" si="152"/>
        <v>0</v>
      </c>
      <c r="E134" s="23">
        <f t="shared" si="152"/>
        <v>18.567999999999998</v>
      </c>
      <c r="F134" s="23">
        <f t="shared" si="152"/>
        <v>0</v>
      </c>
      <c r="G134" s="23">
        <f t="shared" si="152"/>
        <v>0</v>
      </c>
      <c r="H134" s="23">
        <f t="shared" si="152"/>
        <v>0</v>
      </c>
      <c r="I134" s="23">
        <f t="shared" si="152"/>
        <v>18.567999999999998</v>
      </c>
      <c r="J134" s="23">
        <f t="shared" si="152"/>
        <v>0</v>
      </c>
      <c r="K134" s="23">
        <f t="shared" si="153"/>
        <v>0</v>
      </c>
      <c r="L134" s="23">
        <f t="shared" si="152"/>
        <v>0</v>
      </c>
      <c r="M134" s="23">
        <f t="shared" si="153"/>
        <v>0</v>
      </c>
      <c r="N134" s="23">
        <f t="shared" si="153"/>
        <v>0</v>
      </c>
      <c r="O134" s="23">
        <f t="shared" si="153"/>
        <v>18.567999999999998</v>
      </c>
      <c r="P134" s="23">
        <f t="shared" si="153"/>
        <v>0</v>
      </c>
      <c r="Q134" s="23">
        <f t="shared" si="153"/>
        <v>0</v>
      </c>
      <c r="R134" s="25">
        <f t="shared" si="144"/>
        <v>0</v>
      </c>
      <c r="S134" s="25">
        <f t="shared" si="145"/>
        <v>0</v>
      </c>
      <c r="T134" s="95" t="s">
        <v>30</v>
      </c>
    </row>
    <row r="135" spans="1:20">
      <c r="A135" s="67" t="s">
        <v>322</v>
      </c>
      <c r="B135" s="80" t="s">
        <v>131</v>
      </c>
      <c r="C135" s="69" t="s">
        <v>29</v>
      </c>
      <c r="D135" s="32">
        <f t="shared" ref="D135:F135" si="154">SUM(D136:D138)</f>
        <v>0</v>
      </c>
      <c r="E135" s="32">
        <f t="shared" si="154"/>
        <v>18.567999999999998</v>
      </c>
      <c r="F135" s="32">
        <f t="shared" si="154"/>
        <v>0</v>
      </c>
      <c r="G135" s="32">
        <f t="shared" ref="G135:Q135" si="155">SUM(G136:G138)</f>
        <v>0</v>
      </c>
      <c r="H135" s="32">
        <f t="shared" si="155"/>
        <v>0</v>
      </c>
      <c r="I135" s="32">
        <f t="shared" si="155"/>
        <v>18.567999999999998</v>
      </c>
      <c r="J135" s="32">
        <f t="shared" si="155"/>
        <v>0</v>
      </c>
      <c r="K135" s="32">
        <f t="shared" si="155"/>
        <v>0</v>
      </c>
      <c r="L135" s="32">
        <f t="shared" ref="L135" si="156">SUM(L136:L138)</f>
        <v>0</v>
      </c>
      <c r="M135" s="32">
        <f t="shared" si="155"/>
        <v>0</v>
      </c>
      <c r="N135" s="32">
        <f t="shared" si="155"/>
        <v>0</v>
      </c>
      <c r="O135" s="32">
        <f t="shared" si="155"/>
        <v>18.567999999999998</v>
      </c>
      <c r="P135" s="32">
        <f t="shared" si="155"/>
        <v>0</v>
      </c>
      <c r="Q135" s="32">
        <f t="shared" si="155"/>
        <v>0</v>
      </c>
      <c r="R135" s="99">
        <f t="shared" si="144"/>
        <v>0</v>
      </c>
      <c r="S135" s="99">
        <f t="shared" si="145"/>
        <v>0</v>
      </c>
      <c r="T135" s="90" t="s">
        <v>30</v>
      </c>
    </row>
    <row r="136" spans="1:20" ht="47.25">
      <c r="A136" s="49" t="s">
        <v>323</v>
      </c>
      <c r="B136" s="61" t="s">
        <v>324</v>
      </c>
      <c r="C136" s="45" t="s">
        <v>325</v>
      </c>
      <c r="D136" s="45">
        <v>0</v>
      </c>
      <c r="E136" s="45">
        <f>6.723</f>
        <v>6.7229999999999999</v>
      </c>
      <c r="F136" s="45">
        <v>0</v>
      </c>
      <c r="G136" s="45">
        <v>0</v>
      </c>
      <c r="H136" s="45">
        <f t="shared" ref="H136:I138" si="157">D136-F136</f>
        <v>0</v>
      </c>
      <c r="I136" s="45">
        <f t="shared" si="157"/>
        <v>6.7229999999999999</v>
      </c>
      <c r="J136" s="45">
        <v>0</v>
      </c>
      <c r="K136" s="47">
        <v>0</v>
      </c>
      <c r="L136" s="45">
        <v>0</v>
      </c>
      <c r="M136" s="47">
        <v>0</v>
      </c>
      <c r="N136" s="45">
        <f t="shared" ref="N136:N138" si="158">H136-L136</f>
        <v>0</v>
      </c>
      <c r="O136" s="45">
        <f t="shared" ref="O136:O138" si="159">I136-M136</f>
        <v>6.7229999999999999</v>
      </c>
      <c r="P136" s="45">
        <f t="shared" ref="P136:P138" si="160">L136-J136</f>
        <v>0</v>
      </c>
      <c r="Q136" s="45">
        <f t="shared" ref="Q136:Q138" si="161">M136-K136</f>
        <v>0</v>
      </c>
      <c r="R136" s="48">
        <f t="shared" si="144"/>
        <v>0</v>
      </c>
      <c r="S136" s="48">
        <f t="shared" si="145"/>
        <v>0</v>
      </c>
      <c r="T136" s="91" t="s">
        <v>30</v>
      </c>
    </row>
    <row r="137" spans="1:20" ht="47.25">
      <c r="A137" s="49" t="s">
        <v>326</v>
      </c>
      <c r="B137" s="61" t="s">
        <v>327</v>
      </c>
      <c r="C137" s="66" t="s">
        <v>328</v>
      </c>
      <c r="D137" s="45">
        <v>0</v>
      </c>
      <c r="E137" s="45">
        <f>5.006</f>
        <v>5.0060000000000002</v>
      </c>
      <c r="F137" s="45">
        <v>0</v>
      </c>
      <c r="G137" s="45">
        <v>0</v>
      </c>
      <c r="H137" s="45">
        <f t="shared" si="157"/>
        <v>0</v>
      </c>
      <c r="I137" s="45">
        <f t="shared" si="157"/>
        <v>5.0060000000000002</v>
      </c>
      <c r="J137" s="45">
        <v>0</v>
      </c>
      <c r="K137" s="47">
        <v>0</v>
      </c>
      <c r="L137" s="45">
        <v>0</v>
      </c>
      <c r="M137" s="47">
        <v>0</v>
      </c>
      <c r="N137" s="45">
        <f t="shared" si="158"/>
        <v>0</v>
      </c>
      <c r="O137" s="45">
        <f t="shared" si="159"/>
        <v>5.0060000000000002</v>
      </c>
      <c r="P137" s="45">
        <f t="shared" si="160"/>
        <v>0</v>
      </c>
      <c r="Q137" s="45">
        <f t="shared" si="161"/>
        <v>0</v>
      </c>
      <c r="R137" s="48">
        <f t="shared" si="144"/>
        <v>0</v>
      </c>
      <c r="S137" s="48">
        <f t="shared" si="145"/>
        <v>0</v>
      </c>
      <c r="T137" s="91" t="s">
        <v>30</v>
      </c>
    </row>
    <row r="138" spans="1:20" ht="47.25">
      <c r="A138" s="49" t="s">
        <v>329</v>
      </c>
      <c r="B138" s="61" t="s">
        <v>330</v>
      </c>
      <c r="C138" s="66" t="s">
        <v>331</v>
      </c>
      <c r="D138" s="45">
        <v>0</v>
      </c>
      <c r="E138" s="45">
        <f>6.839</f>
        <v>6.8390000000000004</v>
      </c>
      <c r="F138" s="45">
        <v>0</v>
      </c>
      <c r="G138" s="45">
        <v>0</v>
      </c>
      <c r="H138" s="45">
        <f t="shared" si="157"/>
        <v>0</v>
      </c>
      <c r="I138" s="45">
        <f t="shared" si="157"/>
        <v>6.8390000000000004</v>
      </c>
      <c r="J138" s="45">
        <v>0</v>
      </c>
      <c r="K138" s="47">
        <v>0</v>
      </c>
      <c r="L138" s="45">
        <v>0</v>
      </c>
      <c r="M138" s="47">
        <v>0</v>
      </c>
      <c r="N138" s="45">
        <f t="shared" si="158"/>
        <v>0</v>
      </c>
      <c r="O138" s="45">
        <f t="shared" si="159"/>
        <v>6.8390000000000004</v>
      </c>
      <c r="P138" s="45">
        <f t="shared" si="160"/>
        <v>0</v>
      </c>
      <c r="Q138" s="45">
        <f t="shared" si="161"/>
        <v>0</v>
      </c>
      <c r="R138" s="48">
        <f t="shared" si="144"/>
        <v>0</v>
      </c>
      <c r="S138" s="48">
        <f t="shared" si="145"/>
        <v>0</v>
      </c>
      <c r="T138" s="91" t="s">
        <v>30</v>
      </c>
    </row>
    <row r="140" spans="1:20" s="1" customFormat="1" ht="49.5" customHeight="1">
      <c r="A140" s="119" t="s">
        <v>17</v>
      </c>
      <c r="B140" s="119"/>
      <c r="C140" s="119"/>
      <c r="D140" s="119"/>
      <c r="E140" s="119"/>
      <c r="F140" s="119"/>
      <c r="G140" s="119"/>
      <c r="H140" s="119"/>
      <c r="I140" s="119"/>
      <c r="J140" s="119"/>
      <c r="K140" s="119"/>
      <c r="L140" s="4"/>
      <c r="M140" s="4"/>
      <c r="N140" s="4"/>
      <c r="O140" s="4"/>
      <c r="P140" s="4"/>
      <c r="Q140" s="2"/>
      <c r="R140" s="2"/>
    </row>
    <row r="141" spans="1:20" s="1" customFormat="1" ht="15.75" customHeight="1">
      <c r="A141" s="2"/>
      <c r="B141" s="3"/>
      <c r="C141" s="3"/>
      <c r="D141" s="7"/>
      <c r="E141" s="7"/>
      <c r="F141" s="7"/>
      <c r="G141" s="7"/>
      <c r="H141" s="7"/>
      <c r="I141" s="7"/>
      <c r="J141" s="3"/>
      <c r="K141" s="7"/>
      <c r="L141" s="3"/>
      <c r="M141" s="2"/>
      <c r="N141" s="3"/>
      <c r="O141" s="3"/>
      <c r="P141" s="3"/>
      <c r="Q141" s="2"/>
      <c r="R141" s="2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60">
    <mergeCell ref="D44:D45"/>
    <mergeCell ref="D46:D47"/>
    <mergeCell ref="F44:F45"/>
    <mergeCell ref="F46:F47"/>
    <mergeCell ref="J44:J45"/>
    <mergeCell ref="J46:J47"/>
    <mergeCell ref="I46:I47"/>
    <mergeCell ref="G46:G47"/>
    <mergeCell ref="H46:H47"/>
    <mergeCell ref="T46:T47"/>
    <mergeCell ref="T44:T45"/>
    <mergeCell ref="R46:R47"/>
    <mergeCell ref="P46:P47"/>
    <mergeCell ref="Q46:Q47"/>
    <mergeCell ref="R44:R45"/>
    <mergeCell ref="Q44:Q45"/>
    <mergeCell ref="L44:L45"/>
    <mergeCell ref="L46:L47"/>
    <mergeCell ref="P44:P45"/>
    <mergeCell ref="S44:S45"/>
    <mergeCell ref="S46:S47"/>
    <mergeCell ref="K44:K45"/>
    <mergeCell ref="M44:M45"/>
    <mergeCell ref="N44:N45"/>
    <mergeCell ref="O44:O45"/>
    <mergeCell ref="A140:K140"/>
    <mergeCell ref="E44:E45"/>
    <mergeCell ref="G44:G45"/>
    <mergeCell ref="H44:H45"/>
    <mergeCell ref="I44:I45"/>
    <mergeCell ref="K46:K47"/>
    <mergeCell ref="M46:M47"/>
    <mergeCell ref="N46:N47"/>
    <mergeCell ref="O46:O47"/>
    <mergeCell ref="A46:A47"/>
    <mergeCell ref="C46:C47"/>
    <mergeCell ref="E46:E47"/>
    <mergeCell ref="T15:T18"/>
    <mergeCell ref="A15:A18"/>
    <mergeCell ref="B15:B18"/>
    <mergeCell ref="C15:C18"/>
    <mergeCell ref="D15:D18"/>
    <mergeCell ref="N15:O17"/>
    <mergeCell ref="H15:I17"/>
    <mergeCell ref="P15:S16"/>
    <mergeCell ref="P17:Q17"/>
    <mergeCell ref="R17:S17"/>
    <mergeCell ref="E15:E18"/>
    <mergeCell ref="J15:M16"/>
    <mergeCell ref="J17:K17"/>
    <mergeCell ref="L17:M17"/>
    <mergeCell ref="F15:G17"/>
    <mergeCell ref="A4:T4"/>
    <mergeCell ref="A14:T14"/>
    <mergeCell ref="A13:T13"/>
    <mergeCell ref="A8:T8"/>
    <mergeCell ref="A5:T5"/>
    <mergeCell ref="A7:T7"/>
    <mergeCell ref="A10:T10"/>
    <mergeCell ref="A12:T12"/>
  </mergeCells>
  <conditionalFormatting sqref="B117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2019-02-13T11:57:57Z</cp:lastPrinted>
  <dcterms:created xsi:type="dcterms:W3CDTF">2009-07-27T10:10:26Z</dcterms:created>
  <dcterms:modified xsi:type="dcterms:W3CDTF">2019-03-25T10:51:44Z</dcterms:modified>
</cp:coreProperties>
</file>