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2585"/>
  </bookViews>
  <sheets>
    <sheet name="12квОсв" sheetId="1" r:id="rId1"/>
  </sheets>
  <definedNames>
    <definedName name="Z_500C2F4F_1743_499A_A051_20565DBF52B2_.wvu.PrintArea" localSheetId="0" hidden="1">'12квОсв'!$A$1:$V$19</definedName>
    <definedName name="_xlnm.Print_Titles" localSheetId="0">'12квОсв'!$15:$19</definedName>
    <definedName name="_xlnm.Print_Area" localSheetId="0">'12квОсв'!$A$1:$V$210</definedName>
  </definedNames>
  <calcPr calcId="125725"/>
</workbook>
</file>

<file path=xl/calcChain.xml><?xml version="1.0" encoding="utf-8"?>
<calcChain xmlns="http://schemas.openxmlformats.org/spreadsheetml/2006/main">
  <c r="U207" i="1"/>
  <c r="U208"/>
  <c r="T208"/>
  <c r="U200"/>
  <c r="U190"/>
  <c r="T190"/>
  <c r="U185"/>
  <c r="U184"/>
  <c r="U183"/>
  <c r="U173"/>
  <c r="U179"/>
  <c r="S180"/>
  <c r="U180"/>
  <c r="T180"/>
  <c r="U141"/>
  <c r="T141"/>
  <c r="U129"/>
  <c r="U128"/>
  <c r="U127"/>
  <c r="U126"/>
  <c r="T126"/>
  <c r="U124"/>
  <c r="T124"/>
  <c r="U123"/>
  <c r="T123"/>
  <c r="U121"/>
  <c r="T121"/>
  <c r="U120"/>
  <c r="T120"/>
  <c r="U116"/>
  <c r="T116"/>
  <c r="U111"/>
  <c r="T111"/>
  <c r="U102"/>
  <c r="T102"/>
  <c r="U101"/>
  <c r="T101"/>
  <c r="U100"/>
  <c r="T100"/>
  <c r="U97"/>
  <c r="T97"/>
  <c r="U95"/>
  <c r="T95"/>
  <c r="U88"/>
  <c r="U87"/>
  <c r="T87"/>
  <c r="U82"/>
  <c r="T82"/>
  <c r="U79"/>
  <c r="T79"/>
  <c r="U76"/>
  <c r="U75"/>
  <c r="U72"/>
  <c r="U71"/>
  <c r="U70"/>
  <c r="T70"/>
  <c r="U69"/>
  <c r="U68"/>
  <c r="U65"/>
  <c r="U42"/>
  <c r="T42"/>
  <c r="U41"/>
  <c r="T41"/>
  <c r="U39"/>
  <c r="U38"/>
  <c r="T39"/>
  <c r="U37"/>
  <c r="T37"/>
  <c r="U36"/>
  <c r="U35"/>
  <c r="U33"/>
  <c r="U32"/>
  <c r="U31"/>
  <c r="U30"/>
  <c r="U29"/>
  <c r="U28"/>
  <c r="U27"/>
  <c r="U26"/>
  <c r="U25"/>
  <c r="U24"/>
  <c r="U23"/>
  <c r="U22"/>
  <c r="U21"/>
  <c r="U20"/>
  <c r="U34"/>
  <c r="T34"/>
  <c r="N35" l="1"/>
  <c r="N33"/>
  <c r="N39"/>
  <c r="N22"/>
  <c r="N129"/>
  <c r="N128" s="1"/>
  <c r="N127" s="1"/>
  <c r="N88"/>
  <c r="N76"/>
  <c r="N73"/>
  <c r="N69"/>
  <c r="N68" s="1"/>
  <c r="N66"/>
  <c r="N63"/>
  <c r="N61"/>
  <c r="N59"/>
  <c r="N56"/>
  <c r="N54"/>
  <c r="N52"/>
  <c r="N48"/>
  <c r="N46"/>
  <c r="N43"/>
  <c r="N38"/>
  <c r="G32"/>
  <c r="G34"/>
  <c r="F22"/>
  <c r="G22"/>
  <c r="J22"/>
  <c r="K22"/>
  <c r="L22"/>
  <c r="M22"/>
  <c r="O22"/>
  <c r="Q22"/>
  <c r="R22"/>
  <c r="F24"/>
  <c r="G24"/>
  <c r="J24"/>
  <c r="K24"/>
  <c r="L24"/>
  <c r="M24"/>
  <c r="Q24"/>
  <c r="R24"/>
  <c r="F25"/>
  <c r="G25"/>
  <c r="H25"/>
  <c r="I25"/>
  <c r="J25"/>
  <c r="K25"/>
  <c r="L25"/>
  <c r="M25"/>
  <c r="N25"/>
  <c r="O25"/>
  <c r="P25"/>
  <c r="Q25"/>
  <c r="R25"/>
  <c r="S25"/>
  <c r="T25"/>
  <c r="F26"/>
  <c r="G26"/>
  <c r="I26"/>
  <c r="J26"/>
  <c r="K26"/>
  <c r="L26"/>
  <c r="M26"/>
  <c r="O26"/>
  <c r="Q26"/>
  <c r="R26"/>
  <c r="S26"/>
  <c r="F27"/>
  <c r="G27"/>
  <c r="H27"/>
  <c r="I27"/>
  <c r="J27"/>
  <c r="K27"/>
  <c r="L27"/>
  <c r="M27"/>
  <c r="N27"/>
  <c r="O27"/>
  <c r="P27"/>
  <c r="Q27"/>
  <c r="R27"/>
  <c r="S27"/>
  <c r="T27"/>
  <c r="F28"/>
  <c r="G28"/>
  <c r="I28"/>
  <c r="J28"/>
  <c r="K28"/>
  <c r="M28"/>
  <c r="N28"/>
  <c r="O28"/>
  <c r="Q28"/>
  <c r="R28"/>
  <c r="S28"/>
  <c r="K32"/>
  <c r="K31" s="1"/>
  <c r="K30" s="1"/>
  <c r="K23" s="1"/>
  <c r="K20" s="1"/>
  <c r="K29" s="1"/>
  <c r="O32"/>
  <c r="O31" s="1"/>
  <c r="O30" s="1"/>
  <c r="O23" s="1"/>
  <c r="F33"/>
  <c r="F21" s="1"/>
  <c r="G33"/>
  <c r="G21" s="1"/>
  <c r="H33"/>
  <c r="I33"/>
  <c r="I32" s="1"/>
  <c r="I31" s="1"/>
  <c r="J33"/>
  <c r="J21" s="1"/>
  <c r="K33"/>
  <c r="K21" s="1"/>
  <c r="L33"/>
  <c r="M33"/>
  <c r="M32" s="1"/>
  <c r="M31" s="1"/>
  <c r="M30" s="1"/>
  <c r="M23" s="1"/>
  <c r="M20" s="1"/>
  <c r="M29" s="1"/>
  <c r="O33"/>
  <c r="O21" s="1"/>
  <c r="P33"/>
  <c r="P32" s="1"/>
  <c r="P31" s="1"/>
  <c r="P30" s="1"/>
  <c r="P23" s="1"/>
  <c r="Q33"/>
  <c r="Q32" s="1"/>
  <c r="Q31" s="1"/>
  <c r="Q30" s="1"/>
  <c r="Q23" s="1"/>
  <c r="Q20" s="1"/>
  <c r="Q29" s="1"/>
  <c r="R33"/>
  <c r="R21" s="1"/>
  <c r="G37"/>
  <c r="G36"/>
  <c r="G35"/>
  <c r="F35"/>
  <c r="I35"/>
  <c r="J35"/>
  <c r="K35"/>
  <c r="L35"/>
  <c r="M35"/>
  <c r="O35"/>
  <c r="P35"/>
  <c r="Q35"/>
  <c r="R35"/>
  <c r="G42"/>
  <c r="G41"/>
  <c r="G40"/>
  <c r="S41"/>
  <c r="K38"/>
  <c r="O38"/>
  <c r="F39"/>
  <c r="F38" s="1"/>
  <c r="I39"/>
  <c r="I38" s="1"/>
  <c r="J39"/>
  <c r="J38" s="1"/>
  <c r="K39"/>
  <c r="L39"/>
  <c r="L38" s="1"/>
  <c r="M39"/>
  <c r="M38" s="1"/>
  <c r="O39"/>
  <c r="P39"/>
  <c r="P38" s="1"/>
  <c r="Q39"/>
  <c r="Q38" s="1"/>
  <c r="R39"/>
  <c r="R38" s="1"/>
  <c r="I45"/>
  <c r="J45"/>
  <c r="K45"/>
  <c r="L45"/>
  <c r="M45"/>
  <c r="O45"/>
  <c r="P45"/>
  <c r="Q45"/>
  <c r="R45"/>
  <c r="F43"/>
  <c r="G43"/>
  <c r="I43"/>
  <c r="J43"/>
  <c r="U43" s="1"/>
  <c r="K43"/>
  <c r="L43"/>
  <c r="M43"/>
  <c r="O43"/>
  <c r="P43"/>
  <c r="Q43"/>
  <c r="R43"/>
  <c r="F46"/>
  <c r="G46"/>
  <c r="G45" s="1"/>
  <c r="I46"/>
  <c r="J46"/>
  <c r="K46"/>
  <c r="L46"/>
  <c r="M46"/>
  <c r="O46"/>
  <c r="P46"/>
  <c r="Q46"/>
  <c r="R46"/>
  <c r="F48"/>
  <c r="F45" s="1"/>
  <c r="G48"/>
  <c r="I48"/>
  <c r="J48"/>
  <c r="K48"/>
  <c r="L48"/>
  <c r="M48"/>
  <c r="O48"/>
  <c r="P48"/>
  <c r="Q48"/>
  <c r="R48"/>
  <c r="I50"/>
  <c r="J50"/>
  <c r="K50"/>
  <c r="L50"/>
  <c r="M50"/>
  <c r="O50"/>
  <c r="P50"/>
  <c r="Q50"/>
  <c r="R50"/>
  <c r="I51"/>
  <c r="J51"/>
  <c r="K51"/>
  <c r="L51"/>
  <c r="M51"/>
  <c r="O51"/>
  <c r="P51"/>
  <c r="Q51"/>
  <c r="R51"/>
  <c r="F52"/>
  <c r="G52"/>
  <c r="I52"/>
  <c r="J52"/>
  <c r="K52"/>
  <c r="L52"/>
  <c r="M52"/>
  <c r="O52"/>
  <c r="P52"/>
  <c r="Q52"/>
  <c r="R52"/>
  <c r="S52"/>
  <c r="F54"/>
  <c r="F51" s="1"/>
  <c r="G54"/>
  <c r="I54"/>
  <c r="J54"/>
  <c r="K54"/>
  <c r="L54"/>
  <c r="M54"/>
  <c r="O54"/>
  <c r="P54"/>
  <c r="Q54"/>
  <c r="R54"/>
  <c r="S54"/>
  <c r="T54"/>
  <c r="I58"/>
  <c r="J58"/>
  <c r="K58"/>
  <c r="L58"/>
  <c r="M58"/>
  <c r="O58"/>
  <c r="P58"/>
  <c r="Q58"/>
  <c r="R58"/>
  <c r="F56"/>
  <c r="G56"/>
  <c r="I56"/>
  <c r="J56"/>
  <c r="K56"/>
  <c r="L56"/>
  <c r="M56"/>
  <c r="O56"/>
  <c r="P56"/>
  <c r="Q56"/>
  <c r="R56"/>
  <c r="F59"/>
  <c r="F58" s="1"/>
  <c r="G59"/>
  <c r="G58" s="1"/>
  <c r="I59"/>
  <c r="J59"/>
  <c r="K59"/>
  <c r="L59"/>
  <c r="M59"/>
  <c r="O59"/>
  <c r="P59"/>
  <c r="Q59"/>
  <c r="R59"/>
  <c r="F63"/>
  <c r="G63"/>
  <c r="I63"/>
  <c r="J63"/>
  <c r="K63"/>
  <c r="L63"/>
  <c r="M63"/>
  <c r="O63"/>
  <c r="P63"/>
  <c r="Q63"/>
  <c r="R63"/>
  <c r="F61"/>
  <c r="G61"/>
  <c r="I61"/>
  <c r="J61"/>
  <c r="K61"/>
  <c r="L61"/>
  <c r="M61"/>
  <c r="O61"/>
  <c r="P61"/>
  <c r="Q61"/>
  <c r="R61"/>
  <c r="G65"/>
  <c r="K65"/>
  <c r="O65"/>
  <c r="F66"/>
  <c r="F65" s="1"/>
  <c r="G66"/>
  <c r="I66"/>
  <c r="I65" s="1"/>
  <c r="J66"/>
  <c r="J65" s="1"/>
  <c r="K66"/>
  <c r="L66"/>
  <c r="L65" s="1"/>
  <c r="M66"/>
  <c r="M65" s="1"/>
  <c r="O66"/>
  <c r="P66"/>
  <c r="P65" s="1"/>
  <c r="Q66"/>
  <c r="Q65" s="1"/>
  <c r="R66"/>
  <c r="R65" s="1"/>
  <c r="F68"/>
  <c r="G68"/>
  <c r="I68"/>
  <c r="J68"/>
  <c r="K68"/>
  <c r="L68"/>
  <c r="M68"/>
  <c r="O68"/>
  <c r="P68"/>
  <c r="Q68"/>
  <c r="R68"/>
  <c r="S68"/>
  <c r="G70"/>
  <c r="G69"/>
  <c r="F69"/>
  <c r="I69"/>
  <c r="J69"/>
  <c r="K69"/>
  <c r="L69"/>
  <c r="M69"/>
  <c r="O69"/>
  <c r="P69"/>
  <c r="Q69"/>
  <c r="R69"/>
  <c r="M72"/>
  <c r="M71" s="1"/>
  <c r="Q72"/>
  <c r="Q71" s="1"/>
  <c r="F73"/>
  <c r="F72" s="1"/>
  <c r="F71" s="1"/>
  <c r="G73"/>
  <c r="G72" s="1"/>
  <c r="G71" s="1"/>
  <c r="I73"/>
  <c r="J73"/>
  <c r="K73"/>
  <c r="K72" s="1"/>
  <c r="K71" s="1"/>
  <c r="L73"/>
  <c r="L72" s="1"/>
  <c r="L71" s="1"/>
  <c r="M73"/>
  <c r="O73"/>
  <c r="P73"/>
  <c r="Q73"/>
  <c r="R73"/>
  <c r="R72" s="1"/>
  <c r="R71" s="1"/>
  <c r="G87"/>
  <c r="G86"/>
  <c r="S86" s="1"/>
  <c r="G85"/>
  <c r="G84"/>
  <c r="G83"/>
  <c r="G82"/>
  <c r="G81"/>
  <c r="G80"/>
  <c r="G79"/>
  <c r="G78"/>
  <c r="G77"/>
  <c r="J75"/>
  <c r="M75"/>
  <c r="Q75"/>
  <c r="R75"/>
  <c r="F76"/>
  <c r="F75" s="1"/>
  <c r="I76"/>
  <c r="J76"/>
  <c r="K76"/>
  <c r="K75" s="1"/>
  <c r="L76"/>
  <c r="L75" s="1"/>
  <c r="M76"/>
  <c r="O76"/>
  <c r="P76"/>
  <c r="Q76"/>
  <c r="R76"/>
  <c r="S77"/>
  <c r="S81"/>
  <c r="S85"/>
  <c r="G126"/>
  <c r="G125"/>
  <c r="G124"/>
  <c r="G123"/>
  <c r="G121"/>
  <c r="G120"/>
  <c r="G119"/>
  <c r="G118"/>
  <c r="S118" s="1"/>
  <c r="G117"/>
  <c r="G116"/>
  <c r="G111"/>
  <c r="G110"/>
  <c r="G109"/>
  <c r="G108"/>
  <c r="G106"/>
  <c r="G105"/>
  <c r="G104"/>
  <c r="G103"/>
  <c r="G102"/>
  <c r="G101"/>
  <c r="G100"/>
  <c r="G99"/>
  <c r="G98"/>
  <c r="G97"/>
  <c r="G96"/>
  <c r="G95"/>
  <c r="G122"/>
  <c r="G115"/>
  <c r="G114"/>
  <c r="G113"/>
  <c r="S113" s="1"/>
  <c r="G112"/>
  <c r="G107"/>
  <c r="G94"/>
  <c r="G93"/>
  <c r="G92"/>
  <c r="G91"/>
  <c r="G90"/>
  <c r="G89"/>
  <c r="F88"/>
  <c r="J88"/>
  <c r="K88"/>
  <c r="L88"/>
  <c r="M88"/>
  <c r="O88"/>
  <c r="P88"/>
  <c r="Q88"/>
  <c r="R88"/>
  <c r="S99"/>
  <c r="S102"/>
  <c r="S106"/>
  <c r="S125"/>
  <c r="S117"/>
  <c r="S109"/>
  <c r="S105"/>
  <c r="S101"/>
  <c r="S97"/>
  <c r="S93"/>
  <c r="S89"/>
  <c r="G129"/>
  <c r="L128"/>
  <c r="L127" s="1"/>
  <c r="P128"/>
  <c r="P127" s="1"/>
  <c r="F129"/>
  <c r="F128" s="1"/>
  <c r="F127" s="1"/>
  <c r="G128"/>
  <c r="G127" s="1"/>
  <c r="I129"/>
  <c r="J129"/>
  <c r="J128" s="1"/>
  <c r="J127" s="1"/>
  <c r="K129"/>
  <c r="K128" s="1"/>
  <c r="K127" s="1"/>
  <c r="L129"/>
  <c r="M129"/>
  <c r="M128" s="1"/>
  <c r="M127" s="1"/>
  <c r="O129"/>
  <c r="O128" s="1"/>
  <c r="O127" s="1"/>
  <c r="P129"/>
  <c r="Q129"/>
  <c r="Q128" s="1"/>
  <c r="Q127" s="1"/>
  <c r="R129"/>
  <c r="R128" s="1"/>
  <c r="R127" s="1"/>
  <c r="S129"/>
  <c r="S128" s="1"/>
  <c r="S127" s="1"/>
  <c r="E144"/>
  <c r="F144"/>
  <c r="G144"/>
  <c r="J144"/>
  <c r="K144"/>
  <c r="L144"/>
  <c r="M144"/>
  <c r="N144"/>
  <c r="O144"/>
  <c r="P144"/>
  <c r="Q144"/>
  <c r="R144"/>
  <c r="G143"/>
  <c r="G142"/>
  <c r="S142" s="1"/>
  <c r="G141"/>
  <c r="G139"/>
  <c r="G138"/>
  <c r="G137"/>
  <c r="S137" s="1"/>
  <c r="G135"/>
  <c r="G134"/>
  <c r="G133"/>
  <c r="E147"/>
  <c r="E146" s="1"/>
  <c r="F147"/>
  <c r="F146" s="1"/>
  <c r="G147"/>
  <c r="G146" s="1"/>
  <c r="J147"/>
  <c r="J146" s="1"/>
  <c r="K147"/>
  <c r="K146" s="1"/>
  <c r="L147"/>
  <c r="L146" s="1"/>
  <c r="M147"/>
  <c r="M146" s="1"/>
  <c r="N147"/>
  <c r="N146" s="1"/>
  <c r="O147"/>
  <c r="O146" s="1"/>
  <c r="P147"/>
  <c r="P146" s="1"/>
  <c r="Q147"/>
  <c r="Q146" s="1"/>
  <c r="R147"/>
  <c r="R146" s="1"/>
  <c r="T147"/>
  <c r="E149"/>
  <c r="F149"/>
  <c r="G149"/>
  <c r="J149"/>
  <c r="K149"/>
  <c r="L149"/>
  <c r="M149"/>
  <c r="N149"/>
  <c r="O149"/>
  <c r="P149"/>
  <c r="Q149"/>
  <c r="R149"/>
  <c r="S149"/>
  <c r="E151"/>
  <c r="F151"/>
  <c r="G151"/>
  <c r="J151"/>
  <c r="K151"/>
  <c r="L151"/>
  <c r="M151"/>
  <c r="N151"/>
  <c r="O151"/>
  <c r="P151"/>
  <c r="Q151"/>
  <c r="R151"/>
  <c r="T151"/>
  <c r="E153"/>
  <c r="F153"/>
  <c r="G153"/>
  <c r="J153"/>
  <c r="K153"/>
  <c r="L153"/>
  <c r="M153"/>
  <c r="N153"/>
  <c r="O153"/>
  <c r="P153"/>
  <c r="Q153"/>
  <c r="R153"/>
  <c r="E155"/>
  <c r="F155"/>
  <c r="G155"/>
  <c r="J155"/>
  <c r="K155"/>
  <c r="L155"/>
  <c r="M155"/>
  <c r="N155"/>
  <c r="O155"/>
  <c r="P155"/>
  <c r="Q155"/>
  <c r="R155"/>
  <c r="E157"/>
  <c r="F157"/>
  <c r="G157"/>
  <c r="H157"/>
  <c r="J157"/>
  <c r="K157"/>
  <c r="L157"/>
  <c r="M157"/>
  <c r="N157"/>
  <c r="O157"/>
  <c r="P157"/>
  <c r="Q157"/>
  <c r="R157"/>
  <c r="E159"/>
  <c r="F159"/>
  <c r="G159"/>
  <c r="J159"/>
  <c r="K159"/>
  <c r="L159"/>
  <c r="M159"/>
  <c r="N159"/>
  <c r="O159"/>
  <c r="P159"/>
  <c r="Q159"/>
  <c r="R159"/>
  <c r="E161"/>
  <c r="F161"/>
  <c r="G161"/>
  <c r="H161"/>
  <c r="J161"/>
  <c r="K161"/>
  <c r="L161"/>
  <c r="M161"/>
  <c r="N161"/>
  <c r="O161"/>
  <c r="P161"/>
  <c r="Q161"/>
  <c r="R161"/>
  <c r="E164"/>
  <c r="E163" s="1"/>
  <c r="F164"/>
  <c r="F163" s="1"/>
  <c r="G164"/>
  <c r="G163" s="1"/>
  <c r="H164"/>
  <c r="H163" s="1"/>
  <c r="J164"/>
  <c r="J163" s="1"/>
  <c r="K164"/>
  <c r="K163" s="1"/>
  <c r="L164"/>
  <c r="L163" s="1"/>
  <c r="M164"/>
  <c r="M163" s="1"/>
  <c r="N164"/>
  <c r="N163" s="1"/>
  <c r="O164"/>
  <c r="O163" s="1"/>
  <c r="P164"/>
  <c r="P163" s="1"/>
  <c r="Q164"/>
  <c r="Q163" s="1"/>
  <c r="R164"/>
  <c r="R163" s="1"/>
  <c r="E166"/>
  <c r="F166"/>
  <c r="G166"/>
  <c r="H166"/>
  <c r="J166"/>
  <c r="K166"/>
  <c r="L166"/>
  <c r="M166"/>
  <c r="N166"/>
  <c r="O166"/>
  <c r="P166"/>
  <c r="Q166"/>
  <c r="R166"/>
  <c r="E169"/>
  <c r="G169"/>
  <c r="G168" s="1"/>
  <c r="J169"/>
  <c r="J168" s="1"/>
  <c r="K169"/>
  <c r="K168" s="1"/>
  <c r="L169"/>
  <c r="L168" s="1"/>
  <c r="M169"/>
  <c r="M168" s="1"/>
  <c r="N169"/>
  <c r="N168" s="1"/>
  <c r="O169"/>
  <c r="O168" s="1"/>
  <c r="P169"/>
  <c r="P168" s="1"/>
  <c r="Q169"/>
  <c r="Q168" s="1"/>
  <c r="R169"/>
  <c r="R168" s="1"/>
  <c r="S169"/>
  <c r="E171"/>
  <c r="F171"/>
  <c r="G171"/>
  <c r="J171"/>
  <c r="K171"/>
  <c r="L171"/>
  <c r="M171"/>
  <c r="N171"/>
  <c r="O171"/>
  <c r="P171"/>
  <c r="Q171"/>
  <c r="R171"/>
  <c r="T171"/>
  <c r="G178"/>
  <c r="G177"/>
  <c r="G176"/>
  <c r="G175"/>
  <c r="E174"/>
  <c r="J174"/>
  <c r="K174"/>
  <c r="L174"/>
  <c r="M174"/>
  <c r="N174"/>
  <c r="O174"/>
  <c r="P174"/>
  <c r="Q174"/>
  <c r="R174"/>
  <c r="G180"/>
  <c r="E179"/>
  <c r="G179"/>
  <c r="J179"/>
  <c r="K179"/>
  <c r="L179"/>
  <c r="M179"/>
  <c r="N179"/>
  <c r="O179"/>
  <c r="P179"/>
  <c r="Q179"/>
  <c r="R179"/>
  <c r="I182"/>
  <c r="T182" s="1"/>
  <c r="T181" s="1"/>
  <c r="H182"/>
  <c r="H181" s="1"/>
  <c r="F182"/>
  <c r="F181" s="1"/>
  <c r="E181"/>
  <c r="E27" s="1"/>
  <c r="G181"/>
  <c r="I181"/>
  <c r="J181"/>
  <c r="K181"/>
  <c r="L181"/>
  <c r="M181"/>
  <c r="N181"/>
  <c r="O181"/>
  <c r="P181"/>
  <c r="Q181"/>
  <c r="R181"/>
  <c r="K184"/>
  <c r="O184"/>
  <c r="G192"/>
  <c r="G190"/>
  <c r="G188"/>
  <c r="G186"/>
  <c r="S186" s="1"/>
  <c r="S191"/>
  <c r="F185"/>
  <c r="F184" s="1"/>
  <c r="J185"/>
  <c r="J184" s="1"/>
  <c r="K185"/>
  <c r="L185"/>
  <c r="L184" s="1"/>
  <c r="M185"/>
  <c r="M184" s="1"/>
  <c r="N185"/>
  <c r="N184" s="1"/>
  <c r="N183" s="1"/>
  <c r="O185"/>
  <c r="P185"/>
  <c r="P184" s="1"/>
  <c r="Q185"/>
  <c r="Q184" s="1"/>
  <c r="R185"/>
  <c r="R184" s="1"/>
  <c r="R183" s="1"/>
  <c r="G199"/>
  <c r="G195" s="1"/>
  <c r="G198"/>
  <c r="G197"/>
  <c r="G196"/>
  <c r="S197"/>
  <c r="E195"/>
  <c r="F195"/>
  <c r="J195"/>
  <c r="K195"/>
  <c r="L195"/>
  <c r="M195"/>
  <c r="N195"/>
  <c r="O195"/>
  <c r="P195"/>
  <c r="Q195"/>
  <c r="R195"/>
  <c r="D195"/>
  <c r="D184" s="1"/>
  <c r="G206"/>
  <c r="G205"/>
  <c r="G204"/>
  <c r="G203"/>
  <c r="S203" s="1"/>
  <c r="G202"/>
  <c r="E201"/>
  <c r="E200" s="1"/>
  <c r="F201"/>
  <c r="J201"/>
  <c r="J200" s="1"/>
  <c r="K201"/>
  <c r="L201"/>
  <c r="M201"/>
  <c r="N201"/>
  <c r="N200" s="1"/>
  <c r="O201"/>
  <c r="P201"/>
  <c r="Q201"/>
  <c r="R201"/>
  <c r="R200" s="1"/>
  <c r="E207"/>
  <c r="F207"/>
  <c r="J207"/>
  <c r="K207"/>
  <c r="L207"/>
  <c r="M207"/>
  <c r="N207"/>
  <c r="O207"/>
  <c r="P207"/>
  <c r="Q207"/>
  <c r="R207"/>
  <c r="G210"/>
  <c r="G209"/>
  <c r="G208"/>
  <c r="G207" s="1"/>
  <c r="U210"/>
  <c r="T210"/>
  <c r="I210"/>
  <c r="S210" s="1"/>
  <c r="H210"/>
  <c r="I209"/>
  <c r="U209" s="1"/>
  <c r="H209"/>
  <c r="H207" s="1"/>
  <c r="I208"/>
  <c r="H208"/>
  <c r="U206"/>
  <c r="T206"/>
  <c r="I206"/>
  <c r="H206"/>
  <c r="S206"/>
  <c r="I205"/>
  <c r="U205" s="1"/>
  <c r="H205"/>
  <c r="I204"/>
  <c r="T204" s="1"/>
  <c r="H204"/>
  <c r="U203"/>
  <c r="T203"/>
  <c r="I203"/>
  <c r="H203"/>
  <c r="U202"/>
  <c r="T202"/>
  <c r="I202"/>
  <c r="I201" s="1"/>
  <c r="H202"/>
  <c r="H201" s="1"/>
  <c r="H200" s="1"/>
  <c r="S202"/>
  <c r="T199"/>
  <c r="I199"/>
  <c r="U199" s="1"/>
  <c r="H199"/>
  <c r="T198"/>
  <c r="I198"/>
  <c r="S198" s="1"/>
  <c r="H198"/>
  <c r="I197"/>
  <c r="U197" s="1"/>
  <c r="H197"/>
  <c r="H195" s="1"/>
  <c r="I196"/>
  <c r="T196" s="1"/>
  <c r="H196"/>
  <c r="T194"/>
  <c r="I194"/>
  <c r="U194" s="1"/>
  <c r="H194"/>
  <c r="S193"/>
  <c r="I193"/>
  <c r="U193" s="1"/>
  <c r="H193"/>
  <c r="I192"/>
  <c r="T192" s="1"/>
  <c r="H192"/>
  <c r="U191"/>
  <c r="I191"/>
  <c r="T191" s="1"/>
  <c r="H191"/>
  <c r="I190"/>
  <c r="H190"/>
  <c r="I189"/>
  <c r="U189" s="1"/>
  <c r="H189"/>
  <c r="I188"/>
  <c r="T188" s="1"/>
  <c r="H188"/>
  <c r="U187"/>
  <c r="I187"/>
  <c r="T187" s="1"/>
  <c r="H187"/>
  <c r="S187"/>
  <c r="I186"/>
  <c r="U186" s="1"/>
  <c r="H186"/>
  <c r="I180"/>
  <c r="T179" s="1"/>
  <c r="H180"/>
  <c r="H179" s="1"/>
  <c r="F180"/>
  <c r="F179" s="1"/>
  <c r="U178"/>
  <c r="I178"/>
  <c r="T178" s="1"/>
  <c r="H178"/>
  <c r="H174" s="1"/>
  <c r="F178"/>
  <c r="I177"/>
  <c r="U177" s="1"/>
  <c r="H177"/>
  <c r="F177"/>
  <c r="F174" s="1"/>
  <c r="F173" s="1"/>
  <c r="I176"/>
  <c r="T176" s="1"/>
  <c r="H176"/>
  <c r="F176"/>
  <c r="U175"/>
  <c r="T175"/>
  <c r="I175"/>
  <c r="I174" s="1"/>
  <c r="H175"/>
  <c r="S175"/>
  <c r="F175"/>
  <c r="I172"/>
  <c r="T172" s="1"/>
  <c r="H172"/>
  <c r="H171" s="1"/>
  <c r="U170"/>
  <c r="I170"/>
  <c r="I169" s="1"/>
  <c r="H170"/>
  <c r="H169" s="1"/>
  <c r="S170"/>
  <c r="F170"/>
  <c r="F169" s="1"/>
  <c r="F168" s="1"/>
  <c r="T167"/>
  <c r="T166" s="1"/>
  <c r="I167"/>
  <c r="I166" s="1"/>
  <c r="U166" s="1"/>
  <c r="H167"/>
  <c r="S165"/>
  <c r="S164" s="1"/>
  <c r="I165"/>
  <c r="U165" s="1"/>
  <c r="H165"/>
  <c r="T162"/>
  <c r="T161" s="1"/>
  <c r="I162"/>
  <c r="I161" s="1"/>
  <c r="U161" s="1"/>
  <c r="H162"/>
  <c r="I160"/>
  <c r="T160" s="1"/>
  <c r="T159" s="1"/>
  <c r="H160"/>
  <c r="H159" s="1"/>
  <c r="T158"/>
  <c r="T157" s="1"/>
  <c r="I158"/>
  <c r="I157" s="1"/>
  <c r="U157" s="1"/>
  <c r="H158"/>
  <c r="I156"/>
  <c r="T156" s="1"/>
  <c r="T155" s="1"/>
  <c r="H156"/>
  <c r="H155" s="1"/>
  <c r="I154"/>
  <c r="I153" s="1"/>
  <c r="U153" s="1"/>
  <c r="H154"/>
  <c r="H153" s="1"/>
  <c r="I152"/>
  <c r="T152" s="1"/>
  <c r="H152"/>
  <c r="H151" s="1"/>
  <c r="U150"/>
  <c r="I150"/>
  <c r="I149" s="1"/>
  <c r="U149" s="1"/>
  <c r="H150"/>
  <c r="H149" s="1"/>
  <c r="S150"/>
  <c r="I148"/>
  <c r="T148" s="1"/>
  <c r="H148"/>
  <c r="H147" s="1"/>
  <c r="S145"/>
  <c r="S144" s="1"/>
  <c r="I145"/>
  <c r="U145" s="1"/>
  <c r="H145"/>
  <c r="H144" s="1"/>
  <c r="U143"/>
  <c r="T143"/>
  <c r="I143"/>
  <c r="H143"/>
  <c r="U142"/>
  <c r="T142"/>
  <c r="I142"/>
  <c r="H142"/>
  <c r="I141"/>
  <c r="H141"/>
  <c r="I139"/>
  <c r="U139" s="1"/>
  <c r="H139"/>
  <c r="I138"/>
  <c r="U138" s="1"/>
  <c r="H138"/>
  <c r="I137"/>
  <c r="U137" s="1"/>
  <c r="H137"/>
  <c r="I136"/>
  <c r="T136" s="1"/>
  <c r="H136"/>
  <c r="I135"/>
  <c r="U135" s="1"/>
  <c r="H135"/>
  <c r="I134"/>
  <c r="U134" s="1"/>
  <c r="H134"/>
  <c r="I133"/>
  <c r="U133" s="1"/>
  <c r="H133"/>
  <c r="I132"/>
  <c r="T132" s="1"/>
  <c r="H132"/>
  <c r="I131"/>
  <c r="U131" s="1"/>
  <c r="H131"/>
  <c r="I130"/>
  <c r="U130" s="1"/>
  <c r="H130"/>
  <c r="I126"/>
  <c r="H126"/>
  <c r="I125"/>
  <c r="U125" s="1"/>
  <c r="H125"/>
  <c r="I124"/>
  <c r="H124"/>
  <c r="I123"/>
  <c r="H123"/>
  <c r="I122"/>
  <c r="U122" s="1"/>
  <c r="H122"/>
  <c r="I121"/>
  <c r="H121"/>
  <c r="I120"/>
  <c r="H120"/>
  <c r="T119"/>
  <c r="I119"/>
  <c r="U119" s="1"/>
  <c r="H119"/>
  <c r="U118"/>
  <c r="I118"/>
  <c r="T118" s="1"/>
  <c r="H118"/>
  <c r="I117"/>
  <c r="U117" s="1"/>
  <c r="H117"/>
  <c r="I116"/>
  <c r="H116"/>
  <c r="U115"/>
  <c r="T115"/>
  <c r="I115"/>
  <c r="H115"/>
  <c r="S115"/>
  <c r="I114"/>
  <c r="U114" s="1"/>
  <c r="H114"/>
  <c r="I113"/>
  <c r="U113" s="1"/>
  <c r="H113"/>
  <c r="I112"/>
  <c r="T112" s="1"/>
  <c r="H112"/>
  <c r="I111"/>
  <c r="H111"/>
  <c r="S111"/>
  <c r="T110"/>
  <c r="I110"/>
  <c r="U110" s="1"/>
  <c r="H110"/>
  <c r="I109"/>
  <c r="U109" s="1"/>
  <c r="H109"/>
  <c r="I108"/>
  <c r="T108" s="1"/>
  <c r="H108"/>
  <c r="I107"/>
  <c r="U107" s="1"/>
  <c r="H107"/>
  <c r="U106"/>
  <c r="T106"/>
  <c r="I106"/>
  <c r="H106"/>
  <c r="I105"/>
  <c r="U105" s="1"/>
  <c r="H105"/>
  <c r="I104"/>
  <c r="T104" s="1"/>
  <c r="H104"/>
  <c r="T103"/>
  <c r="I103"/>
  <c r="U103" s="1"/>
  <c r="H103"/>
  <c r="I102"/>
  <c r="H102"/>
  <c r="I101"/>
  <c r="H101"/>
  <c r="I100"/>
  <c r="H100"/>
  <c r="U99"/>
  <c r="T99"/>
  <c r="I99"/>
  <c r="H99"/>
  <c r="I98"/>
  <c r="U98" s="1"/>
  <c r="H98"/>
  <c r="I97"/>
  <c r="H97"/>
  <c r="I96"/>
  <c r="T96" s="1"/>
  <c r="H96"/>
  <c r="I95"/>
  <c r="H95"/>
  <c r="S95"/>
  <c r="T94"/>
  <c r="I94"/>
  <c r="U94" s="1"/>
  <c r="H94"/>
  <c r="I93"/>
  <c r="U93" s="1"/>
  <c r="H93"/>
  <c r="I92"/>
  <c r="T92" s="1"/>
  <c r="H92"/>
  <c r="I91"/>
  <c r="U91" s="1"/>
  <c r="H91"/>
  <c r="U90"/>
  <c r="T90"/>
  <c r="I90"/>
  <c r="H90"/>
  <c r="I89"/>
  <c r="U89" s="1"/>
  <c r="H89"/>
  <c r="I87"/>
  <c r="H87"/>
  <c r="U86"/>
  <c r="I86"/>
  <c r="T86" s="1"/>
  <c r="H86"/>
  <c r="I85"/>
  <c r="U85" s="1"/>
  <c r="H85"/>
  <c r="I84"/>
  <c r="T84" s="1"/>
  <c r="H84"/>
  <c r="U83"/>
  <c r="T83"/>
  <c r="I83"/>
  <c r="H83"/>
  <c r="S83"/>
  <c r="I82"/>
  <c r="H82"/>
  <c r="I81"/>
  <c r="U81" s="1"/>
  <c r="H81"/>
  <c r="I80"/>
  <c r="T80" s="1"/>
  <c r="H80"/>
  <c r="I79"/>
  <c r="H79"/>
  <c r="S79"/>
  <c r="T78"/>
  <c r="I78"/>
  <c r="U78" s="1"/>
  <c r="H78"/>
  <c r="I77"/>
  <c r="U77" s="1"/>
  <c r="H77"/>
  <c r="U74"/>
  <c r="T74"/>
  <c r="T73" s="1"/>
  <c r="I74"/>
  <c r="H74"/>
  <c r="H73" s="1"/>
  <c r="S74"/>
  <c r="S73" s="1"/>
  <c r="T69"/>
  <c r="T68" s="1"/>
  <c r="I70"/>
  <c r="H70"/>
  <c r="H69" s="1"/>
  <c r="H68" s="1"/>
  <c r="I67"/>
  <c r="U67" s="1"/>
  <c r="H67"/>
  <c r="H66" s="1"/>
  <c r="I64"/>
  <c r="T64" s="1"/>
  <c r="T63" s="1"/>
  <c r="H64"/>
  <c r="H63" s="1"/>
  <c r="U62"/>
  <c r="I62"/>
  <c r="T62" s="1"/>
  <c r="T61" s="1"/>
  <c r="H62"/>
  <c r="H61" s="1"/>
  <c r="S62"/>
  <c r="S61" s="1"/>
  <c r="I60"/>
  <c r="T60" s="1"/>
  <c r="T59" s="1"/>
  <c r="H60"/>
  <c r="H59" s="1"/>
  <c r="S57"/>
  <c r="S56" s="1"/>
  <c r="I57"/>
  <c r="U57" s="1"/>
  <c r="H57"/>
  <c r="H56" s="1"/>
  <c r="U55"/>
  <c r="I55"/>
  <c r="T55" s="1"/>
  <c r="H55"/>
  <c r="H54" s="1"/>
  <c r="S55"/>
  <c r="U54"/>
  <c r="I53"/>
  <c r="U53" s="1"/>
  <c r="H53"/>
  <c r="H52" s="1"/>
  <c r="S53"/>
  <c r="I49"/>
  <c r="U49" s="1"/>
  <c r="H49"/>
  <c r="H48" s="1"/>
  <c r="S49"/>
  <c r="S48" s="1"/>
  <c r="T47"/>
  <c r="T46" s="1"/>
  <c r="I47"/>
  <c r="U47" s="1"/>
  <c r="H47"/>
  <c r="H46" s="1"/>
  <c r="I44"/>
  <c r="T44" s="1"/>
  <c r="T43" s="1"/>
  <c r="H44"/>
  <c r="H43" s="1"/>
  <c r="I42"/>
  <c r="H42"/>
  <c r="I41"/>
  <c r="H41"/>
  <c r="I40"/>
  <c r="T40" s="1"/>
  <c r="T38" s="1"/>
  <c r="H40"/>
  <c r="H39" s="1"/>
  <c r="H38" s="1"/>
  <c r="I37"/>
  <c r="H37"/>
  <c r="I36"/>
  <c r="T36" s="1"/>
  <c r="T35" s="1"/>
  <c r="H36"/>
  <c r="H35" s="1"/>
  <c r="T33"/>
  <c r="I34"/>
  <c r="H34"/>
  <c r="S34"/>
  <c r="S33" s="1"/>
  <c r="E94"/>
  <c r="E88" s="1"/>
  <c r="E90"/>
  <c r="E89"/>
  <c r="E187"/>
  <c r="E185" s="1"/>
  <c r="E184" s="1"/>
  <c r="E183" s="1"/>
  <c r="E129"/>
  <c r="E128" s="1"/>
  <c r="E76"/>
  <c r="E73"/>
  <c r="E69"/>
  <c r="E68" s="1"/>
  <c r="E65" s="1"/>
  <c r="E66"/>
  <c r="E63"/>
  <c r="E61"/>
  <c r="E59"/>
  <c r="E58" s="1"/>
  <c r="E56"/>
  <c r="E54"/>
  <c r="E52"/>
  <c r="E51" s="1"/>
  <c r="E48"/>
  <c r="E46"/>
  <c r="E45" s="1"/>
  <c r="E43"/>
  <c r="E39"/>
  <c r="E38" s="1"/>
  <c r="E35"/>
  <c r="E33"/>
  <c r="D207"/>
  <c r="D201"/>
  <c r="D200"/>
  <c r="D185"/>
  <c r="D181"/>
  <c r="D27" s="1"/>
  <c r="D179"/>
  <c r="D174"/>
  <c r="D173" s="1"/>
  <c r="D26" s="1"/>
  <c r="D171"/>
  <c r="D169"/>
  <c r="D166"/>
  <c r="D164"/>
  <c r="D161"/>
  <c r="D159"/>
  <c r="D157"/>
  <c r="D155"/>
  <c r="D153"/>
  <c r="D151"/>
  <c r="D149"/>
  <c r="D147"/>
  <c r="D144"/>
  <c r="D129"/>
  <c r="D128" s="1"/>
  <c r="D127" s="1"/>
  <c r="D88"/>
  <c r="D76"/>
  <c r="D73"/>
  <c r="D69"/>
  <c r="D66"/>
  <c r="D63"/>
  <c r="D61"/>
  <c r="D59"/>
  <c r="D56"/>
  <c r="D54"/>
  <c r="D52"/>
  <c r="D51" s="1"/>
  <c r="D48"/>
  <c r="D46"/>
  <c r="D43"/>
  <c r="D39"/>
  <c r="D35"/>
  <c r="D32" s="1"/>
  <c r="D33"/>
  <c r="H173" l="1"/>
  <c r="H26" s="1"/>
  <c r="P22"/>
  <c r="P75"/>
  <c r="P72" s="1"/>
  <c r="P71" s="1"/>
  <c r="P24" s="1"/>
  <c r="P20" s="1"/>
  <c r="P29" s="1"/>
  <c r="H129"/>
  <c r="H128" s="1"/>
  <c r="H127" s="1"/>
  <c r="I88"/>
  <c r="T122"/>
  <c r="S121"/>
  <c r="O75"/>
  <c r="O72" s="1"/>
  <c r="O71" s="1"/>
  <c r="O24" s="1"/>
  <c r="O20" s="1"/>
  <c r="O29" s="1"/>
  <c r="S122"/>
  <c r="H88"/>
  <c r="H22" s="1"/>
  <c r="N75"/>
  <c r="N72" s="1"/>
  <c r="N71" s="1"/>
  <c r="H76"/>
  <c r="N21"/>
  <c r="H65"/>
  <c r="N65"/>
  <c r="U66"/>
  <c r="N58"/>
  <c r="T58"/>
  <c r="H58"/>
  <c r="U61"/>
  <c r="U59"/>
  <c r="N51"/>
  <c r="N50" s="1"/>
  <c r="U50" s="1"/>
  <c r="H51"/>
  <c r="H50" s="1"/>
  <c r="H45"/>
  <c r="N45"/>
  <c r="U45" s="1"/>
  <c r="T45"/>
  <c r="U46"/>
  <c r="H32"/>
  <c r="H31" s="1"/>
  <c r="U58"/>
  <c r="U73"/>
  <c r="U51"/>
  <c r="U63"/>
  <c r="H185"/>
  <c r="H184" s="1"/>
  <c r="H183" s="1"/>
  <c r="H28" s="1"/>
  <c r="L21"/>
  <c r="G31"/>
  <c r="G29" s="1"/>
  <c r="S21"/>
  <c r="S32"/>
  <c r="S31" s="1"/>
  <c r="I30"/>
  <c r="T32"/>
  <c r="T31" s="1"/>
  <c r="L32"/>
  <c r="L31" s="1"/>
  <c r="L30" s="1"/>
  <c r="L23" s="1"/>
  <c r="L20" s="1"/>
  <c r="L29" s="1"/>
  <c r="M21"/>
  <c r="I21"/>
  <c r="R32"/>
  <c r="R31" s="1"/>
  <c r="R30" s="1"/>
  <c r="R23" s="1"/>
  <c r="R20" s="1"/>
  <c r="R29" s="1"/>
  <c r="N32"/>
  <c r="N31" s="1"/>
  <c r="J32"/>
  <c r="J31" s="1"/>
  <c r="J30" s="1"/>
  <c r="J23" s="1"/>
  <c r="J20" s="1"/>
  <c r="J29" s="1"/>
  <c r="F32"/>
  <c r="F31" s="1"/>
  <c r="P21"/>
  <c r="Q21"/>
  <c r="S37"/>
  <c r="G39"/>
  <c r="G38" s="1"/>
  <c r="S45"/>
  <c r="S51"/>
  <c r="G51"/>
  <c r="G50" s="1"/>
  <c r="G30" s="1"/>
  <c r="G23" s="1"/>
  <c r="G20" s="1"/>
  <c r="F50"/>
  <c r="J72"/>
  <c r="J71" s="1"/>
  <c r="G76"/>
  <c r="G75" s="1"/>
  <c r="G88"/>
  <c r="S90"/>
  <c r="I128"/>
  <c r="I127" s="1"/>
  <c r="E50"/>
  <c r="I173"/>
  <c r="U174"/>
  <c r="U201"/>
  <c r="S163"/>
  <c r="H146"/>
  <c r="H168"/>
  <c r="J183"/>
  <c r="U169"/>
  <c r="T146"/>
  <c r="K183"/>
  <c r="O173"/>
  <c r="S130"/>
  <c r="D58"/>
  <c r="D68"/>
  <c r="D146"/>
  <c r="S209"/>
  <c r="O200"/>
  <c r="I195"/>
  <c r="U195" s="1"/>
  <c r="S189"/>
  <c r="P173"/>
  <c r="P26" s="1"/>
  <c r="D168"/>
  <c r="D25" s="1"/>
  <c r="S47"/>
  <c r="S46" s="1"/>
  <c r="T67"/>
  <c r="T66" s="1"/>
  <c r="T65" s="1"/>
  <c r="S70"/>
  <c r="S69" s="1"/>
  <c r="S78"/>
  <c r="S87"/>
  <c r="T91"/>
  <c r="S94"/>
  <c r="T98"/>
  <c r="S103"/>
  <c r="T107"/>
  <c r="S110"/>
  <c r="T114"/>
  <c r="S119"/>
  <c r="S126"/>
  <c r="T130"/>
  <c r="T131"/>
  <c r="T134"/>
  <c r="T135"/>
  <c r="T138"/>
  <c r="T139"/>
  <c r="T154"/>
  <c r="T153" s="1"/>
  <c r="S158"/>
  <c r="S157" s="1"/>
  <c r="U158"/>
  <c r="S162"/>
  <c r="S161" s="1"/>
  <c r="U162"/>
  <c r="S167"/>
  <c r="S166" s="1"/>
  <c r="U167"/>
  <c r="T186"/>
  <c r="S194"/>
  <c r="U198"/>
  <c r="Q200"/>
  <c r="Q183" s="1"/>
  <c r="M200"/>
  <c r="M183" s="1"/>
  <c r="S190"/>
  <c r="S182"/>
  <c r="S181" s="1"/>
  <c r="R173"/>
  <c r="N173"/>
  <c r="J173"/>
  <c r="E173"/>
  <c r="S133"/>
  <c r="S138"/>
  <c r="S143"/>
  <c r="I144"/>
  <c r="O183"/>
  <c r="K173"/>
  <c r="D38"/>
  <c r="D22"/>
  <c r="E32"/>
  <c r="K200"/>
  <c r="I185"/>
  <c r="L173"/>
  <c r="S131"/>
  <c r="S135"/>
  <c r="S141"/>
  <c r="D31"/>
  <c r="D45"/>
  <c r="D75"/>
  <c r="D163"/>
  <c r="S42"/>
  <c r="S67"/>
  <c r="S66" s="1"/>
  <c r="S65" s="1"/>
  <c r="S82"/>
  <c r="S91"/>
  <c r="S98"/>
  <c r="S107"/>
  <c r="S114"/>
  <c r="S123"/>
  <c r="T150"/>
  <c r="T149" s="1"/>
  <c r="S154"/>
  <c r="S153" s="1"/>
  <c r="U154"/>
  <c r="T170"/>
  <c r="T169" s="1"/>
  <c r="T168" s="1"/>
  <c r="I207"/>
  <c r="I200" s="1"/>
  <c r="P200"/>
  <c r="P183" s="1"/>
  <c r="P28" s="1"/>
  <c r="L200"/>
  <c r="L183" s="1"/>
  <c r="L28" s="1"/>
  <c r="S205"/>
  <c r="I179"/>
  <c r="Q173"/>
  <c r="M173"/>
  <c r="S177"/>
  <c r="S178"/>
  <c r="I171"/>
  <c r="U171" s="1"/>
  <c r="E25"/>
  <c r="E168"/>
  <c r="I164"/>
  <c r="I163" s="1"/>
  <c r="U163" s="1"/>
  <c r="I159"/>
  <c r="U159" s="1"/>
  <c r="I155"/>
  <c r="U155" s="1"/>
  <c r="I151"/>
  <c r="U151" s="1"/>
  <c r="I147"/>
  <c r="S134"/>
  <c r="S139"/>
  <c r="E127"/>
  <c r="G174"/>
  <c r="G173" s="1"/>
  <c r="E26"/>
  <c r="U181"/>
  <c r="U182"/>
  <c r="G185"/>
  <c r="G184" s="1"/>
  <c r="S199"/>
  <c r="F200"/>
  <c r="F183" s="1"/>
  <c r="G201"/>
  <c r="G200" s="1"/>
  <c r="E22"/>
  <c r="D183"/>
  <c r="U40"/>
  <c r="U44"/>
  <c r="U48"/>
  <c r="U56"/>
  <c r="U60"/>
  <c r="U64"/>
  <c r="U112"/>
  <c r="U136"/>
  <c r="U148"/>
  <c r="U152"/>
  <c r="U156"/>
  <c r="U164"/>
  <c r="U172"/>
  <c r="U176"/>
  <c r="U204"/>
  <c r="S36"/>
  <c r="S35" s="1"/>
  <c r="S40"/>
  <c r="S44"/>
  <c r="S43" s="1"/>
  <c r="T49"/>
  <c r="T48" s="1"/>
  <c r="T53"/>
  <c r="T52" s="1"/>
  <c r="T51" s="1"/>
  <c r="T50" s="1"/>
  <c r="T57"/>
  <c r="T56" s="1"/>
  <c r="S60"/>
  <c r="S59" s="1"/>
  <c r="S64"/>
  <c r="S63" s="1"/>
  <c r="S58" s="1"/>
  <c r="T77"/>
  <c r="S80"/>
  <c r="T81"/>
  <c r="S84"/>
  <c r="T85"/>
  <c r="T89"/>
  <c r="S92"/>
  <c r="T93"/>
  <c r="S96"/>
  <c r="S100"/>
  <c r="S104"/>
  <c r="T105"/>
  <c r="S108"/>
  <c r="T109"/>
  <c r="S112"/>
  <c r="T113"/>
  <c r="S116"/>
  <c r="T117"/>
  <c r="S120"/>
  <c r="S124"/>
  <c r="T125"/>
  <c r="S132"/>
  <c r="T133"/>
  <c r="S136"/>
  <c r="T137"/>
  <c r="T145"/>
  <c r="T144" s="1"/>
  <c r="S148"/>
  <c r="S147" s="1"/>
  <c r="S152"/>
  <c r="S151" s="1"/>
  <c r="S156"/>
  <c r="S155" s="1"/>
  <c r="S160"/>
  <c r="S159" s="1"/>
  <c r="T165"/>
  <c r="T164" s="1"/>
  <c r="T163" s="1"/>
  <c r="S172"/>
  <c r="S171" s="1"/>
  <c r="S168" s="1"/>
  <c r="S176"/>
  <c r="S174" s="1"/>
  <c r="T177"/>
  <c r="T174" s="1"/>
  <c r="T173" s="1"/>
  <c r="T26" s="1"/>
  <c r="S179"/>
  <c r="S188"/>
  <c r="T189"/>
  <c r="S192"/>
  <c r="S185" s="1"/>
  <c r="S184" s="1"/>
  <c r="T193"/>
  <c r="S196"/>
  <c r="S195" s="1"/>
  <c r="T197"/>
  <c r="T195" s="1"/>
  <c r="S204"/>
  <c r="S201" s="1"/>
  <c r="T205"/>
  <c r="T201" s="1"/>
  <c r="S208"/>
  <c r="T209"/>
  <c r="T207" s="1"/>
  <c r="U52"/>
  <c r="U80"/>
  <c r="U84"/>
  <c r="U92"/>
  <c r="U96"/>
  <c r="U104"/>
  <c r="U108"/>
  <c r="U132"/>
  <c r="U144"/>
  <c r="U160"/>
  <c r="U188"/>
  <c r="U192"/>
  <c r="U196"/>
  <c r="E75"/>
  <c r="E31"/>
  <c r="E30"/>
  <c r="E21"/>
  <c r="D21"/>
  <c r="N26" l="1"/>
  <c r="T200"/>
  <c r="T185"/>
  <c r="T184" s="1"/>
  <c r="T129"/>
  <c r="T128" s="1"/>
  <c r="T127" s="1"/>
  <c r="I22"/>
  <c r="I75"/>
  <c r="I72" s="1"/>
  <c r="I71" s="1"/>
  <c r="I24" s="1"/>
  <c r="H75"/>
  <c r="H72" s="1"/>
  <c r="H71" s="1"/>
  <c r="H24" s="1"/>
  <c r="T88"/>
  <c r="T22" s="1"/>
  <c r="N24"/>
  <c r="T76"/>
  <c r="T30"/>
  <c r="T23" s="1"/>
  <c r="H30"/>
  <c r="H23" s="1"/>
  <c r="N30"/>
  <c r="N23" s="1"/>
  <c r="H21"/>
  <c r="F30"/>
  <c r="F23" s="1"/>
  <c r="F20" s="1"/>
  <c r="F29" s="1"/>
  <c r="I23"/>
  <c r="S39"/>
  <c r="S38" s="1"/>
  <c r="S50"/>
  <c r="S30" s="1"/>
  <c r="S23" s="1"/>
  <c r="S76"/>
  <c r="S88"/>
  <c r="S22" s="1"/>
  <c r="E72"/>
  <c r="U147"/>
  <c r="I146"/>
  <c r="U146" s="1"/>
  <c r="I184"/>
  <c r="S173"/>
  <c r="D65"/>
  <c r="D50"/>
  <c r="I168"/>
  <c r="U168" s="1"/>
  <c r="E23"/>
  <c r="D72"/>
  <c r="S200"/>
  <c r="S183" s="1"/>
  <c r="S146"/>
  <c r="S207"/>
  <c r="G183"/>
  <c r="E71"/>
  <c r="E24"/>
  <c r="D28"/>
  <c r="T183" l="1"/>
  <c r="T28" s="1"/>
  <c r="S75"/>
  <c r="S72" s="1"/>
  <c r="S71" s="1"/>
  <c r="S24" s="1"/>
  <c r="S20" s="1"/>
  <c r="S29" s="1"/>
  <c r="H20"/>
  <c r="H29" s="1"/>
  <c r="N20"/>
  <c r="N29" s="1"/>
  <c r="T75"/>
  <c r="T72" s="1"/>
  <c r="T71" s="1"/>
  <c r="T24" s="1"/>
  <c r="T21"/>
  <c r="I20"/>
  <c r="D71"/>
  <c r="D30"/>
  <c r="I183"/>
  <c r="E28"/>
  <c r="T20" l="1"/>
  <c r="T29" s="1"/>
  <c r="I29"/>
  <c r="D24"/>
  <c r="D23"/>
  <c r="E20"/>
  <c r="D20" l="1"/>
  <c r="D29" s="1"/>
  <c r="E29"/>
  <c r="B19" l="1"/>
  <c r="C19" s="1"/>
  <c r="D19" s="1"/>
  <c r="E19" s="1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T19" s="1"/>
  <c r="U19" s="1"/>
  <c r="V19" s="1"/>
</calcChain>
</file>

<file path=xl/sharedStrings.xml><?xml version="1.0" encoding="utf-8"?>
<sst xmlns="http://schemas.openxmlformats.org/spreadsheetml/2006/main" count="802" uniqueCount="447">
  <si>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</si>
  <si>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</si>
  <si>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</si>
  <si>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</si>
  <si>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</si>
  <si>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</si>
  <si>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</si>
  <si>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</si>
  <si>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</si>
  <si>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</si>
  <si>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</si>
  <si>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</si>
  <si>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</si>
  <si>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</si>
  <si>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</si>
  <si>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</si>
  <si>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</si>
  <si>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</si>
  <si>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</si>
  <si>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</si>
  <si>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</si>
  <si>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</si>
  <si>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</si>
  <si>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</si>
  <si>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</si>
  <si>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</si>
  <si>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</si>
  <si>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</si>
  <si>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</si>
  <si>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</si>
  <si>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</si>
  <si>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</si>
  <si>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</si>
  <si>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</si>
  <si>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</si>
  <si>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</si>
  <si>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</si>
  <si>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</si>
  <si>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</si>
  <si>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</si>
  <si>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</si>
  <si>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</si>
  <si>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</si>
  <si>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</si>
  <si>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</si>
  <si>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</si>
  <si>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</si>
  <si>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</si>
  <si>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</si>
  <si>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</si>
  <si>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</si>
  <si>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</si>
  <si>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</si>
  <si>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</si>
  <si>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</si>
  <si>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</si>
  <si>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</si>
  <si>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</si>
  <si>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</si>
  <si>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</si>
  <si>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J_Кр_ТП92_111231.03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</si>
  <si>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</si>
  <si>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</si>
  <si>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</si>
  <si>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</si>
  <si>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J_Кр_ТП71_111231.07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</si>
  <si>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</si>
  <si>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</si>
  <si>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</si>
  <si>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</si>
  <si>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</si>
  <si>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</si>
  <si>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</si>
  <si>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</si>
  <si>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J_Кр_КТПН108_111231.14</t>
  </si>
  <si>
    <t>Филиал "Заполярная горэлектросеть"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</si>
  <si>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</si>
  <si>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</si>
  <si>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</si>
  <si>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</si>
  <si>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I_ПрЗ_РП1_111232.03</t>
  </si>
  <si>
    <t>I_ПрЗ_РП4_111232.05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</si>
  <si>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</si>
  <si>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</si>
  <si>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J_ПрН_РП5_111232.07</t>
  </si>
  <si>
    <t>I_ПрЗ_РП2_111232.08</t>
  </si>
  <si>
    <t>J_ПрН_ТП29_111232.09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</si>
  <si>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</si>
  <si>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</si>
  <si>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K_ПрН_ТП29_111232.11</t>
  </si>
  <si>
    <t>J_ПрЗ_ТП1_111232.12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</si>
  <si>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</si>
  <si>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</si>
  <si>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</si>
  <si>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</si>
  <si>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</si>
  <si>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</si>
  <si>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</si>
  <si>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</si>
  <si>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</si>
  <si>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</si>
  <si>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</si>
  <si>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</si>
  <si>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</si>
  <si>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</si>
  <si>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</si>
  <si>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</si>
  <si>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</si>
  <si>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</si>
  <si>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</si>
  <si>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</si>
  <si>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</si>
  <si>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</si>
  <si>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</si>
  <si>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</si>
  <si>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</si>
  <si>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</si>
  <si>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</si>
  <si>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</si>
  <si>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</si>
  <si>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</si>
  <si>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</si>
  <si>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</si>
  <si>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</si>
  <si>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</si>
  <si>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</si>
  <si>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</si>
  <si>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</si>
  <si>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</si>
  <si>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</si>
  <si>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</si>
  <si>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</si>
  <si>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</si>
  <si>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</si>
  <si>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</si>
  <si>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</si>
  <si>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</si>
  <si>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</si>
  <si>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</si>
  <si>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</si>
  <si>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</si>
  <si>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</si>
  <si>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</si>
  <si>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</si>
  <si>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</si>
  <si>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</si>
  <si>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</si>
  <si>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</si>
  <si>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</si>
  <si>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</si>
  <si>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</si>
  <si>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</si>
  <si>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</si>
  <si>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</si>
  <si>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</si>
  <si>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</si>
  <si>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</si>
  <si>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</si>
  <si>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</si>
  <si>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</si>
  <si>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</si>
  <si>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</si>
  <si>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</si>
  <si>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</si>
  <si>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</si>
  <si>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</si>
  <si>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</si>
  <si>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</si>
  <si>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</si>
  <si>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</si>
  <si>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</si>
  <si>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</si>
  <si>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</si>
  <si>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</si>
  <si>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</si>
  <si>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</si>
  <si>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</si>
  <si>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Год раскрытия информации: 2019 год</t>
  </si>
  <si>
    <t xml:space="preserve">Освоение капитальных вложений 2019 года (года N), млн. рублей (без НДС) </t>
  </si>
  <si>
    <t xml:space="preserve">Остаток освоения капитальных вложений 
на  01.01.2019 (года N),  
млн. рублей 
(без НДС) </t>
  </si>
  <si>
    <t xml:space="preserve">Фактический объем освоения капитальных вложений на  01.01.2019 (года N) в прогнозных ценах соответствующих лет, млн. рублей 
(без НДС) </t>
  </si>
  <si>
    <t>за 2 квартал  2019 года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</si>
  <si>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</si>
  <si>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</si>
  <si>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</si>
  <si>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</si>
  <si>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</si>
  <si>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</si>
  <si>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</si>
  <si>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</si>
  <si>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</si>
  <si>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</si>
  <si>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</si>
  <si>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</si>
  <si>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</si>
  <si>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</si>
  <si>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</si>
  <si>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</si>
  <si>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</si>
  <si>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</si>
  <si>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</si>
  <si>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</si>
  <si>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</si>
  <si>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</si>
  <si>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</si>
  <si>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</si>
  <si>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</si>
  <si>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</si>
  <si>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</si>
  <si>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</si>
  <si>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</si>
  <si>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</si>
  <si>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</si>
  <si>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</si>
  <si>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</si>
  <si>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</si>
  <si>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</si>
  <si>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</si>
  <si>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</si>
  <si>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</si>
  <si>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</si>
  <si>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</si>
  <si>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</si>
  <si>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</si>
  <si>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</si>
  <si>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</si>
  <si>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</si>
  <si>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</si>
  <si>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</si>
  <si>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</si>
  <si>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</si>
  <si>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</si>
  <si>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</si>
  <si>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</si>
  <si>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</si>
  <si>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</si>
  <si>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</si>
  <si>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</si>
  <si>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</si>
  <si>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</si>
  <si>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</si>
  <si>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</si>
  <si>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</si>
  <si>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</si>
  <si>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</si>
  <si>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</si>
  <si>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</si>
  <si>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</si>
  <si>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</si>
  <si>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</si>
  <si>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</si>
  <si>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</si>
  <si>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</si>
  <si>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</si>
  <si>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</si>
  <si>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</si>
  <si>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</si>
  <si>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</si>
  <si>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</si>
  <si>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</si>
  <si>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</si>
  <si>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</si>
  <si>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</si>
  <si>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1.2.1.2.1.4</t>
  </si>
  <si>
    <t>1.2.1.2.1.5</t>
  </si>
  <si>
    <t>1.2.1.2.1.6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</si>
  <si>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</si>
  <si>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1.2.1.2.1.7</t>
  </si>
  <si>
    <t>1.2.1.2.1.8</t>
  </si>
  <si>
    <t>1.2.1.2.1.9</t>
  </si>
  <si>
    <t>1.2.1.2.1.10</t>
  </si>
  <si>
    <t>1.2.1.2.1.11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</si>
  <si>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</si>
  <si>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1.2.1.2.2</t>
  </si>
  <si>
    <t>1.2.1.2.2.1</t>
  </si>
  <si>
    <t>1.2.1.2.2.2</t>
  </si>
  <si>
    <t>1.2.1.2.2.3</t>
  </si>
  <si>
    <r>
      <rPr>
        <b/>
        <sz val="12"/>
        <color indexed="8"/>
        <rFont val="Times New Roman"/>
        <family val="1"/>
        <charset val="204"/>
      </rPr>
      <t xml:space="preserve">РП-1 г.Заполярный. 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5 шт.</t>
    </r>
  </si>
  <si>
    <t>1.2.1.2.2.4</t>
  </si>
  <si>
    <r>
      <rPr>
        <b/>
        <sz val="12"/>
        <color indexed="8"/>
        <rFont val="Times New Roman"/>
        <family val="1"/>
        <charset val="204"/>
      </rPr>
      <t>ПС-26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</si>
  <si>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
L_ПрЗ_ПС26_111232.04
М_ПрЗ_ПС26_111232.04</t>
  </si>
  <si>
    <t>1.2.1.2.2.5</t>
  </si>
  <si>
    <r>
      <rPr>
        <b/>
        <sz val="12"/>
        <color indexed="8"/>
        <rFont val="Times New Roman"/>
        <family val="1"/>
        <charset val="204"/>
      </rPr>
      <t>РП-4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</si>
  <si>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1.2.1.2.2.6</t>
  </si>
  <si>
    <t>1.2.1.2.2.7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</si>
  <si>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</si>
  <si>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1.2.1.2.2.8</t>
  </si>
  <si>
    <r>
      <rPr>
        <b/>
        <sz val="12"/>
        <color indexed="8"/>
        <rFont val="Times New Roman"/>
        <family val="1"/>
        <charset val="204"/>
      </rPr>
      <t>РП-2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</si>
  <si>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1.2.1.2.2.9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</si>
  <si>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</si>
  <si>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1.2.1.2.2.10</t>
  </si>
  <si>
    <t>1.2.1.2.2.11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</si>
  <si>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</si>
  <si>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1.2.1.2.2.12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</si>
  <si>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</si>
  <si>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</si>
  <si>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</si>
  <si>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</si>
  <si>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</si>
  <si>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</si>
  <si>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</si>
  <si>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</si>
  <si>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</si>
  <si>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</si>
  <si>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</si>
  <si>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</si>
  <si>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</si>
  <si>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1.2.1.2.2.24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</si>
  <si>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</si>
  <si>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1.2.1.2.2.25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</si>
  <si>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</si>
  <si>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1.2.1.2.2.26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</si>
  <si>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</si>
  <si>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1.2.1.2.2.27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</si>
  <si>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</si>
  <si>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1.2.1.2.2.28</t>
  </si>
  <si>
    <t>1.2.1.2.2.29</t>
  </si>
  <si>
    <t>1.2.1.2.2.30</t>
  </si>
  <si>
    <t>1.2.1.2.2.31</t>
  </si>
  <si>
    <t>1.2.1.2.2.32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</si>
  <si>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</si>
  <si>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1.2.1.2.2.33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</si>
  <si>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</si>
  <si>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1.2.1.2.2.34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</si>
  <si>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</si>
  <si>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1.2.1.2.2.35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</si>
  <si>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</si>
  <si>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J_ПрН_ТП43_12122.35</t>
  </si>
  <si>
    <t>1.2.1.2.2.36</t>
  </si>
  <si>
    <r>
      <rPr>
        <sz val="12"/>
        <color indexed="8"/>
        <rFont val="Times New Roman"/>
        <family val="1"/>
        <charset val="204"/>
      </rPr>
      <t>Реконструкция</t>
    </r>
    <r>
      <rPr>
        <b/>
        <sz val="12"/>
        <color indexed="8"/>
        <rFont val="Times New Roman"/>
        <family val="1"/>
        <charset val="204"/>
      </rPr>
      <t xml:space="preserve"> ТП-10А  инв. № 0008368_з  г. 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6/0,4-400 кВА 1шт.</t>
    </r>
  </si>
  <si>
    <t>J_ПрЗ_ТП10А_12122.36</t>
  </si>
  <si>
    <t>1.2.1.2.2.37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</si>
  <si>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</si>
  <si>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K_ПрН_ТП52_12122.37</t>
  </si>
  <si>
    <t>1.2.1.2.2.38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</si>
  <si>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1 шт.</t>
    </r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</si>
  <si>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</si>
  <si>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</si>
  <si>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</si>
  <si>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</si>
  <si>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</si>
  <si>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</si>
  <si>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</si>
  <si>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</si>
  <si>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</si>
  <si>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</si>
  <si>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</si>
  <si>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</si>
  <si>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</si>
  <si>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</si>
  <si>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</si>
  <si>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</si>
  <si>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</si>
  <si>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</si>
  <si>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</si>
  <si>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</si>
  <si>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</si>
  <si>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</si>
  <si>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</si>
  <si>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</si>
  <si>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</si>
  <si>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</si>
  <si>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</si>
  <si>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</si>
  <si>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</si>
  <si>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</si>
  <si>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</si>
  <si>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</si>
  <si>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</si>
  <si>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</si>
  <si>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</si>
  <si>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</si>
  <si>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</si>
  <si>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</si>
  <si>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</si>
  <si>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</si>
  <si>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</si>
  <si>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</si>
  <si>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</si>
  <si>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</si>
  <si>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</si>
  <si>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</si>
  <si>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</si>
  <si>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</si>
  <si>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</si>
  <si>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</si>
  <si>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</si>
  <si>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</si>
  <si>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</si>
  <si>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</si>
  <si>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</si>
  <si>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</si>
  <si>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</si>
  <si>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</si>
  <si>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</si>
  <si>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</si>
  <si>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</si>
  <si>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</si>
  <si>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</si>
  <si>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</si>
  <si>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</si>
  <si>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</si>
  <si>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</si>
  <si>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</si>
  <si>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</si>
  <si>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</si>
  <si>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</si>
  <si>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</si>
  <si>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</si>
  <si>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</si>
  <si>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</si>
  <si>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</si>
  <si>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</si>
  <si>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</si>
  <si>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</si>
  <si>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</si>
  <si>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</si>
  <si>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</si>
  <si>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</si>
  <si>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</si>
  <si>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</si>
  <si>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</si>
  <si>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</si>
  <si>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</si>
  <si>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</si>
  <si>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</si>
  <si>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</si>
  <si>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</si>
  <si>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</si>
  <si>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</si>
  <si>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</si>
  <si>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</si>
  <si>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</si>
  <si>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</si>
  <si>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</si>
  <si>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</si>
  <si>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</si>
  <si>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</si>
  <si>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</si>
  <si>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</si>
  <si>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</si>
  <si>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t>-</t>
  </si>
  <si>
    <t>х</t>
  </si>
  <si>
    <t>3 квартал</t>
  </si>
  <si>
    <t>4 квартал</t>
  </si>
  <si>
    <t>Закупка не состоялась. Проведение повторной закупки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</si>
  <si>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18.06.2019г. №129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</si>
</sst>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_ ;\-#,##0.000\ "/>
  </numFmts>
  <fonts count="3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6" fillId="0" borderId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6" borderId="0" applyNumberFormat="0" applyBorder="0" applyAlignment="0" applyProtection="0"/>
    <xf numFmtId="0" fontId="17" fillId="14" borderId="15" applyNumberFormat="0" applyAlignment="0" applyProtection="0"/>
    <xf numFmtId="0" fontId="18" fillId="27" borderId="16" applyNumberFormat="0" applyAlignment="0" applyProtection="0"/>
    <xf numFmtId="0" fontId="19" fillId="27" borderId="15" applyNumberFormat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2" fillId="0" borderId="1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20" applyNumberFormat="0" applyFill="0" applyAlignment="0" applyProtection="0"/>
    <xf numFmtId="0" fontId="24" fillId="28" borderId="21" applyNumberFormat="0" applyAlignment="0" applyProtection="0"/>
    <xf numFmtId="0" fontId="25" fillId="0" borderId="0" applyNumberFormat="0" applyFill="0" applyBorder="0" applyAlignment="0" applyProtection="0"/>
    <xf numFmtId="0" fontId="26" fillId="29" borderId="0" applyNumberFormat="0" applyBorder="0" applyAlignment="0" applyProtection="0"/>
    <xf numFmtId="0" fontId="2" fillId="0" borderId="0"/>
    <xf numFmtId="0" fontId="27" fillId="0" borderId="0"/>
    <xf numFmtId="0" fontId="28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9" fillId="0" borderId="0"/>
    <xf numFmtId="0" fontId="2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10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30" borderId="22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2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5" fillId="11" borderId="0" applyNumberFormat="0" applyBorder="0" applyAlignment="0" applyProtection="0"/>
  </cellStyleXfs>
  <cellXfs count="135">
    <xf numFmtId="0" fontId="0" fillId="0" borderId="0" xfId="0"/>
    <xf numFmtId="0" fontId="2" fillId="2" borderId="0" xfId="2" applyFont="1" applyFill="1"/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0" fontId="3" fillId="0" borderId="0" xfId="2" applyFont="1" applyAlignment="1">
      <alignment horizontal="right"/>
    </xf>
    <xf numFmtId="0" fontId="3" fillId="2" borderId="0" xfId="2" applyFont="1" applyFill="1" applyBorder="1" applyAlignment="1"/>
    <xf numFmtId="0" fontId="2" fillId="2" borderId="0" xfId="2" applyFont="1" applyFill="1" applyBorder="1"/>
    <xf numFmtId="0" fontId="3" fillId="2" borderId="0" xfId="2" applyFont="1" applyFill="1" applyAlignment="1">
      <alignment wrapText="1"/>
    </xf>
    <xf numFmtId="0" fontId="3" fillId="2" borderId="0" xfId="2" applyFont="1" applyFill="1" applyBorder="1" applyAlignment="1">
      <alignment horizontal="center"/>
    </xf>
    <xf numFmtId="0" fontId="6" fillId="2" borderId="0" xfId="3" applyFont="1" applyFill="1" applyAlignment="1">
      <alignment vertical="center"/>
    </xf>
    <xf numFmtId="0" fontId="6" fillId="2" borderId="0" xfId="3" applyFont="1" applyFill="1" applyAlignment="1">
      <alignment horizontal="center" vertical="center"/>
    </xf>
    <xf numFmtId="0" fontId="3" fillId="2" borderId="0" xfId="0" applyFont="1" applyFill="1" applyAlignment="1"/>
    <xf numFmtId="0" fontId="7" fillId="2" borderId="0" xfId="3" applyFont="1" applyFill="1" applyAlignment="1">
      <alignment vertical="center"/>
    </xf>
    <xf numFmtId="0" fontId="9" fillId="2" borderId="0" xfId="3" applyFont="1" applyFill="1" applyAlignment="1">
      <alignment vertical="center"/>
    </xf>
    <xf numFmtId="0" fontId="2" fillId="2" borderId="0" xfId="2" applyFont="1" applyFill="1" applyAlignment="1"/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164" fontId="10" fillId="4" borderId="3" xfId="0" applyNumberFormat="1" applyFont="1" applyFill="1" applyBorder="1" applyAlignment="1">
      <alignment horizontal="center" vertical="center" wrapText="1"/>
    </xf>
    <xf numFmtId="164" fontId="10" fillId="5" borderId="3" xfId="0" applyNumberFormat="1" applyFont="1" applyFill="1" applyBorder="1" applyAlignment="1">
      <alignment horizontal="center" vertical="center" wrapText="1"/>
    </xf>
    <xf numFmtId="0" fontId="10" fillId="3" borderId="3" xfId="0" applyNumberFormat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164" fontId="10" fillId="6" borderId="3" xfId="4" applyNumberFormat="1" applyFont="1" applyFill="1" applyBorder="1" applyAlignment="1" applyProtection="1">
      <alignment horizontal="left" vertical="center" wrapText="1"/>
      <protection locked="0"/>
    </xf>
    <xf numFmtId="0" fontId="10" fillId="4" borderId="3" xfId="0" applyNumberFormat="1" applyFont="1" applyFill="1" applyBorder="1" applyAlignment="1">
      <alignment horizontal="center" vertical="center" wrapText="1"/>
    </xf>
    <xf numFmtId="164" fontId="10" fillId="7" borderId="3" xfId="4" applyNumberFormat="1" applyFont="1" applyFill="1" applyBorder="1" applyAlignment="1" applyProtection="1">
      <alignment horizontal="left" vertical="center" wrapText="1"/>
      <protection locked="0"/>
    </xf>
    <xf numFmtId="0" fontId="6" fillId="4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64" fontId="6" fillId="0" borderId="3" xfId="4" applyNumberFormat="1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9" fontId="2" fillId="0" borderId="3" xfId="2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49" fontId="10" fillId="4" borderId="3" xfId="0" applyNumberFormat="1" applyFont="1" applyFill="1" applyBorder="1" applyAlignment="1">
      <alignment horizontal="center" vertical="center" wrapText="1"/>
    </xf>
    <xf numFmtId="0" fontId="11" fillId="2" borderId="0" xfId="2" applyFont="1" applyFill="1"/>
    <xf numFmtId="0" fontId="6" fillId="0" borderId="3" xfId="0" applyFont="1" applyFill="1" applyBorder="1" applyAlignment="1">
      <alignment horizontal="left" vertical="center" wrapText="1"/>
    </xf>
    <xf numFmtId="164" fontId="6" fillId="0" borderId="3" xfId="4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6" fillId="2" borderId="3" xfId="4" applyNumberFormat="1" applyFont="1" applyFill="1" applyBorder="1" applyAlignment="1">
      <alignment horizontal="center" vertical="center" wrapText="1"/>
    </xf>
    <xf numFmtId="0" fontId="10" fillId="5" borderId="3" xfId="0" applyNumberFormat="1" applyFont="1" applyFill="1" applyBorder="1" applyAlignment="1">
      <alignment horizontal="center" vertical="center" wrapText="1"/>
    </xf>
    <xf numFmtId="164" fontId="10" fillId="8" borderId="3" xfId="4" applyNumberFormat="1" applyFont="1" applyFill="1" applyBorder="1" applyAlignment="1" applyProtection="1">
      <alignment horizontal="left" vertical="center" wrapText="1"/>
      <protection locked="0"/>
    </xf>
    <xf numFmtId="0" fontId="10" fillId="5" borderId="3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 wrapText="1"/>
    </xf>
    <xf numFmtId="0" fontId="6" fillId="2" borderId="0" xfId="3" applyFont="1" applyFill="1" applyAlignment="1">
      <alignment horizontal="center" vertical="center"/>
    </xf>
    <xf numFmtId="0" fontId="6" fillId="2" borderId="0" xfId="2" applyFont="1" applyFill="1"/>
    <xf numFmtId="0" fontId="7" fillId="2" borderId="0" xfId="2" applyFont="1" applyFill="1" applyBorder="1" applyAlignment="1">
      <alignment horizontal="center"/>
    </xf>
    <xf numFmtId="0" fontId="6" fillId="2" borderId="3" xfId="2" applyFont="1" applyFill="1" applyBorder="1" applyAlignment="1">
      <alignment horizontal="center" vertical="center" wrapText="1"/>
    </xf>
    <xf numFmtId="9" fontId="10" fillId="3" borderId="3" xfId="0" applyNumberFormat="1" applyFont="1" applyFill="1" applyBorder="1" applyAlignment="1">
      <alignment horizontal="center" vertical="center" wrapText="1"/>
    </xf>
    <xf numFmtId="9" fontId="10" fillId="4" borderId="3" xfId="0" applyNumberFormat="1" applyFont="1" applyFill="1" applyBorder="1" applyAlignment="1">
      <alignment horizontal="center" vertical="center" wrapText="1"/>
    </xf>
    <xf numFmtId="9" fontId="10" fillId="5" borderId="3" xfId="0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49" fontId="6" fillId="0" borderId="3" xfId="3" applyNumberFormat="1" applyFont="1" applyFill="1" applyBorder="1" applyAlignment="1">
      <alignment horizontal="center" vertical="center"/>
    </xf>
    <xf numFmtId="0" fontId="6" fillId="0" borderId="3" xfId="3" applyNumberFormat="1" applyFont="1" applyFill="1" applyBorder="1" applyAlignment="1">
      <alignment vertical="center" wrapText="1"/>
    </xf>
    <xf numFmtId="0" fontId="6" fillId="0" borderId="3" xfId="3" applyNumberFormat="1" applyFont="1" applyBorder="1" applyAlignment="1">
      <alignment horizontal="center" vertical="center"/>
    </xf>
    <xf numFmtId="0" fontId="10" fillId="31" borderId="3" xfId="0" applyNumberFormat="1" applyFont="1" applyFill="1" applyBorder="1" applyAlignment="1">
      <alignment horizontal="center" vertical="center" wrapText="1"/>
    </xf>
    <xf numFmtId="164" fontId="10" fillId="32" borderId="3" xfId="4" applyNumberFormat="1" applyFont="1" applyFill="1" applyBorder="1" applyAlignment="1" applyProtection="1">
      <alignment horizontal="left" vertical="center" wrapText="1"/>
      <protection locked="0"/>
    </xf>
    <xf numFmtId="0" fontId="10" fillId="31" borderId="3" xfId="0" applyFont="1" applyFill="1" applyBorder="1" applyAlignment="1">
      <alignment horizontal="center" vertical="center" wrapText="1"/>
    </xf>
    <xf numFmtId="0" fontId="10" fillId="33" borderId="3" xfId="0" applyNumberFormat="1" applyFont="1" applyFill="1" applyBorder="1" applyAlignment="1">
      <alignment horizontal="center" vertical="center" wrapText="1"/>
    </xf>
    <xf numFmtId="164" fontId="10" fillId="34" borderId="3" xfId="4" applyNumberFormat="1" applyFont="1" applyFill="1" applyBorder="1" applyAlignment="1" applyProtection="1">
      <alignment horizontal="left" vertical="center" wrapText="1"/>
      <protection locked="0"/>
    </xf>
    <xf numFmtId="0" fontId="10" fillId="33" borderId="3" xfId="0" applyFont="1" applyFill="1" applyBorder="1" applyAlignment="1">
      <alignment horizontal="center" vertical="center" wrapText="1"/>
    </xf>
    <xf numFmtId="49" fontId="6" fillId="35" borderId="3" xfId="3" applyNumberFormat="1" applyFont="1" applyFill="1" applyBorder="1" applyAlignment="1">
      <alignment horizontal="center" vertical="center"/>
    </xf>
    <xf numFmtId="0" fontId="6" fillId="35" borderId="3" xfId="3" applyNumberFormat="1" applyFont="1" applyFill="1" applyBorder="1" applyAlignment="1">
      <alignment vertical="center" wrapText="1"/>
    </xf>
    <xf numFmtId="0" fontId="6" fillId="35" borderId="3" xfId="3" applyNumberFormat="1" applyFont="1" applyFill="1" applyBorder="1" applyAlignment="1">
      <alignment horizontal="center" vertical="center"/>
    </xf>
    <xf numFmtId="164" fontId="6" fillId="0" borderId="3" xfId="4" applyNumberFormat="1" applyFont="1" applyFill="1" applyBorder="1" applyAlignment="1">
      <alignment horizontal="left" vertical="center" wrapText="1"/>
    </xf>
    <xf numFmtId="49" fontId="6" fillId="36" borderId="3" xfId="3" applyNumberFormat="1" applyFont="1" applyFill="1" applyBorder="1" applyAlignment="1">
      <alignment horizontal="center" vertical="center"/>
    </xf>
    <xf numFmtId="0" fontId="6" fillId="36" borderId="3" xfId="3" applyNumberFormat="1" applyFont="1" applyFill="1" applyBorder="1" applyAlignment="1">
      <alignment vertical="center" wrapText="1"/>
    </xf>
    <xf numFmtId="0" fontId="6" fillId="36" borderId="3" xfId="3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10" fillId="4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164" fontId="6" fillId="0" borderId="3" xfId="3" applyNumberFormat="1" applyFont="1" applyBorder="1" applyAlignment="1">
      <alignment horizontal="center" vertical="center"/>
    </xf>
    <xf numFmtId="164" fontId="10" fillId="31" borderId="3" xfId="0" applyNumberFormat="1" applyFont="1" applyFill="1" applyBorder="1" applyAlignment="1">
      <alignment horizontal="center" vertical="center" wrapText="1"/>
    </xf>
    <xf numFmtId="164" fontId="10" fillId="33" borderId="3" xfId="0" applyNumberFormat="1" applyFont="1" applyFill="1" applyBorder="1" applyAlignment="1">
      <alignment horizontal="center" vertical="center" wrapText="1"/>
    </xf>
    <xf numFmtId="164" fontId="6" fillId="35" borderId="3" xfId="3" applyNumberFormat="1" applyFont="1" applyFill="1" applyBorder="1" applyAlignment="1">
      <alignment horizontal="center" vertical="center"/>
    </xf>
    <xf numFmtId="168" fontId="2" fillId="0" borderId="3" xfId="2" applyNumberFormat="1" applyFont="1" applyFill="1" applyBorder="1" applyAlignment="1">
      <alignment horizontal="center" vertical="center" wrapText="1"/>
    </xf>
    <xf numFmtId="168" fontId="6" fillId="35" borderId="3" xfId="3" applyNumberFormat="1" applyFont="1" applyFill="1" applyBorder="1" applyAlignment="1">
      <alignment horizontal="center" vertical="center"/>
    </xf>
    <xf numFmtId="168" fontId="6" fillId="36" borderId="3" xfId="3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 wrapText="1"/>
    </xf>
    <xf numFmtId="168" fontId="2" fillId="2" borderId="3" xfId="2" applyNumberFormat="1" applyFont="1" applyFill="1" applyBorder="1" applyAlignment="1">
      <alignment horizontal="center" vertical="center" wrapText="1"/>
    </xf>
    <xf numFmtId="9" fontId="36" fillId="33" borderId="3" xfId="2" applyNumberFormat="1" applyFont="1" applyFill="1" applyBorder="1" applyAlignment="1">
      <alignment horizontal="center" vertical="center"/>
    </xf>
    <xf numFmtId="9" fontId="36" fillId="4" borderId="3" xfId="2" applyNumberFormat="1" applyFont="1" applyFill="1" applyBorder="1" applyAlignment="1">
      <alignment horizontal="center" vertical="center"/>
    </xf>
    <xf numFmtId="9" fontId="36" fillId="5" borderId="3" xfId="2" applyNumberFormat="1" applyFont="1" applyFill="1" applyBorder="1" applyAlignment="1">
      <alignment horizontal="center" vertical="center"/>
    </xf>
    <xf numFmtId="9" fontId="36" fillId="31" borderId="3" xfId="2" applyNumberFormat="1" applyFont="1" applyFill="1" applyBorder="1" applyAlignment="1">
      <alignment horizontal="center" vertical="center"/>
    </xf>
    <xf numFmtId="9" fontId="2" fillId="0" borderId="3" xfId="2" applyNumberFormat="1" applyFont="1" applyFill="1" applyBorder="1" applyAlignment="1">
      <alignment horizontal="center" vertical="center"/>
    </xf>
    <xf numFmtId="9" fontId="2" fillId="35" borderId="3" xfId="2" applyNumberFormat="1" applyFont="1" applyFill="1" applyBorder="1" applyAlignment="1">
      <alignment horizontal="center" vertical="center"/>
    </xf>
    <xf numFmtId="9" fontId="2" fillId="36" borderId="3" xfId="2" applyNumberFormat="1" applyFont="1" applyFill="1" applyBorder="1" applyAlignment="1">
      <alignment horizontal="center" vertical="center"/>
    </xf>
    <xf numFmtId="164" fontId="6" fillId="36" borderId="3" xfId="0" applyNumberFormat="1" applyFont="1" applyFill="1" applyBorder="1" applyAlignment="1">
      <alignment horizontal="center" vertical="center" wrapText="1"/>
    </xf>
    <xf numFmtId="9" fontId="10" fillId="0" borderId="3" xfId="0" applyNumberFormat="1" applyFont="1" applyFill="1" applyBorder="1" applyAlignment="1">
      <alignment horizontal="center" vertical="center" wrapText="1"/>
    </xf>
    <xf numFmtId="9" fontId="10" fillId="31" borderId="3" xfId="0" applyNumberFormat="1" applyFont="1" applyFill="1" applyBorder="1" applyAlignment="1">
      <alignment horizontal="center" vertical="center" wrapText="1"/>
    </xf>
    <xf numFmtId="9" fontId="10" fillId="33" borderId="3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0" fontId="7" fillId="2" borderId="0" xfId="3" applyFont="1" applyFill="1" applyAlignment="1">
      <alignment horizontal="center" vertical="center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Alignment="1">
      <alignment horizontal="center" wrapText="1"/>
    </xf>
    <xf numFmtId="0" fontId="6" fillId="2" borderId="0" xfId="3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2" fillId="2" borderId="1" xfId="2" applyFont="1" applyFill="1" applyBorder="1" applyAlignment="1">
      <alignment horizontal="center"/>
    </xf>
    <xf numFmtId="0" fontId="2" fillId="2" borderId="2" xfId="2" applyFont="1" applyFill="1" applyBorder="1" applyAlignment="1">
      <alignment horizontal="center" vertical="center" wrapText="1"/>
    </xf>
    <xf numFmtId="0" fontId="2" fillId="2" borderId="9" xfId="2" applyFont="1" applyFill="1" applyBorder="1" applyAlignment="1">
      <alignment horizontal="center" vertical="center" wrapText="1"/>
    </xf>
    <xf numFmtId="0" fontId="2" fillId="2" borderId="14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2" fillId="2" borderId="10" xfId="2" applyFont="1" applyFill="1" applyBorder="1" applyAlignment="1">
      <alignment horizontal="center" vertical="center" wrapText="1"/>
    </xf>
    <xf numFmtId="0" fontId="2" fillId="2" borderId="11" xfId="2" applyFont="1" applyFill="1" applyBorder="1" applyAlignment="1">
      <alignment horizontal="center" vertical="center" wrapText="1"/>
    </xf>
    <xf numFmtId="0" fontId="2" fillId="2" borderId="12" xfId="2" applyFont="1" applyFill="1" applyBorder="1" applyAlignment="1">
      <alignment horizontal="center" vertical="center" wrapText="1"/>
    </xf>
    <xf numFmtId="0" fontId="2" fillId="2" borderId="13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textRotation="90" wrapText="1"/>
    </xf>
    <xf numFmtId="0" fontId="6" fillId="2" borderId="3" xfId="2" applyFont="1" applyFill="1" applyBorder="1" applyAlignment="1">
      <alignment horizontal="center" vertical="center" textRotation="90" wrapText="1"/>
    </xf>
    <xf numFmtId="168" fontId="2" fillId="0" borderId="2" xfId="2" applyNumberFormat="1" applyFont="1" applyFill="1" applyBorder="1" applyAlignment="1">
      <alignment horizontal="center" vertical="center" wrapText="1"/>
    </xf>
    <xf numFmtId="168" fontId="2" fillId="0" borderId="14" xfId="2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14" xfId="0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164" fontId="2" fillId="0" borderId="14" xfId="2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164" fontId="6" fillId="0" borderId="14" xfId="1" applyNumberFormat="1" applyFont="1" applyFill="1" applyBorder="1" applyAlignment="1">
      <alignment horizontal="center" vertical="center" wrapText="1"/>
    </xf>
    <xf numFmtId="9" fontId="2" fillId="0" borderId="2" xfId="2" applyNumberFormat="1" applyFont="1" applyFill="1" applyBorder="1" applyAlignment="1">
      <alignment horizontal="center" vertical="center" wrapText="1"/>
    </xf>
    <xf numFmtId="9" fontId="2" fillId="0" borderId="14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14" xfId="2" applyFont="1" applyFill="1" applyBorder="1" applyAlignment="1">
      <alignment horizontal="center" vertical="center" wrapText="1"/>
    </xf>
    <xf numFmtId="168" fontId="6" fillId="0" borderId="3" xfId="2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9" fontId="6" fillId="0" borderId="3" xfId="2" applyNumberFormat="1" applyFont="1" applyFill="1" applyBorder="1" applyAlignment="1">
      <alignment horizontal="center" vertical="center" wrapText="1"/>
    </xf>
  </cellXfs>
  <cellStyles count="583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4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8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B210"/>
  <sheetViews>
    <sheetView tabSelected="1" view="pageBreakPreview" topLeftCell="A4" zoomScale="70" zoomScaleNormal="80" zoomScaleSheetLayoutView="70" zoomScalePageLayoutView="70" workbookViewId="0">
      <pane xSplit="3" ySplit="16" topLeftCell="D190" activePane="bottomRight" state="frozen"/>
      <selection activeCell="A4" sqref="A4"/>
      <selection pane="topRight" activeCell="D4" sqref="D4"/>
      <selection pane="bottomLeft" activeCell="A20" sqref="A20"/>
      <selection pane="bottomRight" activeCell="J16" sqref="J16:K17"/>
    </sheetView>
  </sheetViews>
  <sheetFormatPr defaultRowHeight="15.75"/>
  <cols>
    <col min="1" max="1" width="14.75" style="1" customWidth="1"/>
    <col min="2" max="2" width="31.25" style="1" customWidth="1"/>
    <col min="3" max="3" width="19.375" style="1" customWidth="1"/>
    <col min="4" max="4" width="18" style="1" customWidth="1"/>
    <col min="5" max="5" width="17.5" style="1" customWidth="1"/>
    <col min="6" max="6" width="9" style="1" customWidth="1"/>
    <col min="7" max="7" width="9.125" style="1" customWidth="1"/>
    <col min="8" max="8" width="12.875" style="1" customWidth="1"/>
    <col min="9" max="17" width="11.25" style="1" customWidth="1"/>
    <col min="18" max="18" width="9.25" style="46" customWidth="1"/>
    <col min="19" max="19" width="9" style="46" customWidth="1"/>
    <col min="20" max="20" width="11.75" style="1" customWidth="1"/>
    <col min="21" max="21" width="9.375" style="1" customWidth="1"/>
    <col min="22" max="22" width="22.125" style="1" customWidth="1"/>
    <col min="23" max="23" width="10.875" style="1" customWidth="1"/>
    <col min="24" max="24" width="13.25" style="1" customWidth="1"/>
    <col min="25" max="26" width="10.625" style="1" customWidth="1"/>
    <col min="27" max="27" width="12.125" style="1" customWidth="1"/>
    <col min="28" max="28" width="10.625" style="1" customWidth="1"/>
    <col min="29" max="29" width="22.75" style="1" customWidth="1"/>
    <col min="30" max="67" width="10.625" style="1" customWidth="1"/>
    <col min="68" max="68" width="12.125" style="1" customWidth="1"/>
    <col min="69" max="69" width="11.5" style="1" customWidth="1"/>
    <col min="70" max="70" width="14.125" style="1" customWidth="1"/>
    <col min="71" max="71" width="15.125" style="1" customWidth="1"/>
    <col min="72" max="72" width="13" style="1" customWidth="1"/>
    <col min="73" max="73" width="11.75" style="1" customWidth="1"/>
    <col min="74" max="74" width="17.5" style="1" customWidth="1"/>
    <col min="75" max="16384" width="9" style="1"/>
  </cols>
  <sheetData>
    <row r="1" spans="1:28" ht="18.75">
      <c r="V1" s="2" t="s">
        <v>0</v>
      </c>
    </row>
    <row r="2" spans="1:28" ht="18.75">
      <c r="V2" s="3" t="s">
        <v>1</v>
      </c>
    </row>
    <row r="3" spans="1:28" ht="18.75">
      <c r="V3" s="4" t="s">
        <v>2</v>
      </c>
    </row>
    <row r="4" spans="1:28" s="6" customFormat="1" ht="18.75">
      <c r="A4" s="99" t="s">
        <v>3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5"/>
      <c r="X4" s="5"/>
      <c r="Y4" s="5"/>
      <c r="Z4" s="5"/>
      <c r="AA4" s="5"/>
    </row>
    <row r="5" spans="1:28" s="6" customFormat="1" ht="18.75" customHeight="1">
      <c r="A5" s="100" t="s">
        <v>181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7"/>
      <c r="X5" s="7"/>
      <c r="Y5" s="7"/>
      <c r="Z5" s="7"/>
      <c r="AA5" s="7"/>
      <c r="AB5" s="7"/>
    </row>
    <row r="6" spans="1:28" s="6" customFormat="1" ht="6.75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47"/>
      <c r="S6" s="47"/>
      <c r="T6" s="8"/>
      <c r="U6" s="8"/>
      <c r="V6" s="8"/>
      <c r="W6" s="8"/>
      <c r="X6" s="8"/>
      <c r="Y6" s="8"/>
      <c r="Z6" s="8"/>
      <c r="AA6" s="8"/>
    </row>
    <row r="7" spans="1:28" s="6" customFormat="1" ht="18.75" customHeight="1">
      <c r="A7" s="100" t="s">
        <v>4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7"/>
      <c r="X7" s="7"/>
      <c r="Y7" s="7"/>
      <c r="Z7" s="7"/>
      <c r="AA7" s="7"/>
    </row>
    <row r="8" spans="1:28">
      <c r="A8" s="101" t="s">
        <v>5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9"/>
      <c r="X8" s="9"/>
      <c r="Y8" s="9"/>
      <c r="Z8" s="9"/>
      <c r="AA8" s="9"/>
    </row>
    <row r="9" spans="1:28" ht="5.25" customHeight="1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45"/>
      <c r="S9" s="45"/>
      <c r="T9" s="10"/>
      <c r="U9" s="10"/>
      <c r="V9" s="10"/>
      <c r="W9" s="10"/>
      <c r="X9" s="10"/>
      <c r="Y9" s="10"/>
      <c r="Z9" s="10"/>
      <c r="AA9" s="10"/>
    </row>
    <row r="10" spans="1:28" ht="18.75">
      <c r="A10" s="102" t="s">
        <v>177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1"/>
      <c r="X10" s="11"/>
      <c r="Y10" s="11"/>
      <c r="Z10" s="11"/>
      <c r="AA10" s="11"/>
    </row>
    <row r="11" spans="1:28" ht="6.75" customHeight="1">
      <c r="AA11" s="3"/>
    </row>
    <row r="12" spans="1:28" ht="18.75">
      <c r="A12" s="98" t="s">
        <v>446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12"/>
      <c r="X12" s="12"/>
      <c r="Y12" s="12"/>
      <c r="Z12" s="13"/>
      <c r="AA12" s="13"/>
    </row>
    <row r="13" spans="1:28">
      <c r="A13" s="101" t="s">
        <v>6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9"/>
      <c r="X13" s="9"/>
      <c r="Y13" s="9"/>
      <c r="Z13" s="9"/>
      <c r="AA13" s="9"/>
    </row>
    <row r="14" spans="1:28" ht="7.5" customHeight="1">
      <c r="A14" s="103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4"/>
      <c r="X14" s="14"/>
      <c r="Y14" s="14"/>
      <c r="Z14" s="14"/>
    </row>
    <row r="15" spans="1:28" ht="130.5" customHeight="1">
      <c r="A15" s="104" t="s">
        <v>7</v>
      </c>
      <c r="B15" s="107" t="s">
        <v>8</v>
      </c>
      <c r="C15" s="107" t="s">
        <v>9</v>
      </c>
      <c r="D15" s="104" t="s">
        <v>10</v>
      </c>
      <c r="E15" s="104" t="s">
        <v>180</v>
      </c>
      <c r="F15" s="107" t="s">
        <v>179</v>
      </c>
      <c r="G15" s="107"/>
      <c r="H15" s="108" t="s">
        <v>178</v>
      </c>
      <c r="I15" s="109"/>
      <c r="J15" s="109"/>
      <c r="K15" s="109"/>
      <c r="L15" s="109"/>
      <c r="M15" s="109"/>
      <c r="N15" s="109"/>
      <c r="O15" s="109"/>
      <c r="P15" s="109"/>
      <c r="Q15" s="110"/>
      <c r="R15" s="111" t="s">
        <v>11</v>
      </c>
      <c r="S15" s="111"/>
      <c r="T15" s="112" t="s">
        <v>12</v>
      </c>
      <c r="U15" s="113"/>
      <c r="V15" s="104" t="s">
        <v>13</v>
      </c>
    </row>
    <row r="16" spans="1:28" ht="35.25" customHeight="1">
      <c r="A16" s="105"/>
      <c r="B16" s="107"/>
      <c r="C16" s="107"/>
      <c r="D16" s="105"/>
      <c r="E16" s="105"/>
      <c r="F16" s="118" t="s">
        <v>14</v>
      </c>
      <c r="G16" s="118" t="s">
        <v>15</v>
      </c>
      <c r="H16" s="107" t="s">
        <v>16</v>
      </c>
      <c r="I16" s="107"/>
      <c r="J16" s="107" t="s">
        <v>17</v>
      </c>
      <c r="K16" s="107"/>
      <c r="L16" s="107" t="s">
        <v>18</v>
      </c>
      <c r="M16" s="107"/>
      <c r="N16" s="112" t="s">
        <v>19</v>
      </c>
      <c r="O16" s="113"/>
      <c r="P16" s="112" t="s">
        <v>20</v>
      </c>
      <c r="Q16" s="113"/>
      <c r="R16" s="119" t="s">
        <v>14</v>
      </c>
      <c r="S16" s="119" t="s">
        <v>15</v>
      </c>
      <c r="T16" s="114"/>
      <c r="U16" s="115"/>
      <c r="V16" s="105"/>
    </row>
    <row r="17" spans="1:23" ht="35.25" customHeight="1">
      <c r="A17" s="105"/>
      <c r="B17" s="107"/>
      <c r="C17" s="107"/>
      <c r="D17" s="105"/>
      <c r="E17" s="105"/>
      <c r="F17" s="118"/>
      <c r="G17" s="118"/>
      <c r="H17" s="107"/>
      <c r="I17" s="107"/>
      <c r="J17" s="107"/>
      <c r="K17" s="107"/>
      <c r="L17" s="107"/>
      <c r="M17" s="107"/>
      <c r="N17" s="116"/>
      <c r="O17" s="117"/>
      <c r="P17" s="116"/>
      <c r="Q17" s="117"/>
      <c r="R17" s="119"/>
      <c r="S17" s="119"/>
      <c r="T17" s="116"/>
      <c r="U17" s="117"/>
      <c r="V17" s="105"/>
    </row>
    <row r="18" spans="1:23" ht="65.25" customHeight="1">
      <c r="A18" s="106"/>
      <c r="B18" s="107"/>
      <c r="C18" s="107"/>
      <c r="D18" s="106"/>
      <c r="E18" s="106"/>
      <c r="F18" s="118"/>
      <c r="G18" s="118"/>
      <c r="H18" s="15" t="s">
        <v>21</v>
      </c>
      <c r="I18" s="15" t="s">
        <v>22</v>
      </c>
      <c r="J18" s="15" t="s">
        <v>21</v>
      </c>
      <c r="K18" s="15" t="s">
        <v>22</v>
      </c>
      <c r="L18" s="15" t="s">
        <v>21</v>
      </c>
      <c r="M18" s="15" t="s">
        <v>22</v>
      </c>
      <c r="N18" s="16" t="s">
        <v>21</v>
      </c>
      <c r="O18" s="16" t="s">
        <v>22</v>
      </c>
      <c r="P18" s="16" t="s">
        <v>21</v>
      </c>
      <c r="Q18" s="16" t="s">
        <v>22</v>
      </c>
      <c r="R18" s="119"/>
      <c r="S18" s="119"/>
      <c r="T18" s="17" t="s">
        <v>23</v>
      </c>
      <c r="U18" s="17" t="s">
        <v>24</v>
      </c>
      <c r="V18" s="106"/>
    </row>
    <row r="19" spans="1:23" ht="20.25" customHeight="1">
      <c r="A19" s="15">
        <v>1</v>
      </c>
      <c r="B19" s="15">
        <f>A19+1</f>
        <v>2</v>
      </c>
      <c r="C19" s="15">
        <f t="shared" ref="C19:V19" si="0">B19+1</f>
        <v>3</v>
      </c>
      <c r="D19" s="15">
        <f t="shared" si="0"/>
        <v>4</v>
      </c>
      <c r="E19" s="15">
        <f t="shared" si="0"/>
        <v>5</v>
      </c>
      <c r="F19" s="15">
        <f t="shared" si="0"/>
        <v>6</v>
      </c>
      <c r="G19" s="15">
        <f t="shared" si="0"/>
        <v>7</v>
      </c>
      <c r="H19" s="15">
        <f t="shared" si="0"/>
        <v>8</v>
      </c>
      <c r="I19" s="15">
        <f t="shared" si="0"/>
        <v>9</v>
      </c>
      <c r="J19" s="15">
        <f t="shared" si="0"/>
        <v>10</v>
      </c>
      <c r="K19" s="15">
        <f t="shared" si="0"/>
        <v>11</v>
      </c>
      <c r="L19" s="15">
        <f t="shared" si="0"/>
        <v>12</v>
      </c>
      <c r="M19" s="15">
        <f t="shared" si="0"/>
        <v>13</v>
      </c>
      <c r="N19" s="15">
        <f t="shared" si="0"/>
        <v>14</v>
      </c>
      <c r="O19" s="15">
        <f t="shared" si="0"/>
        <v>15</v>
      </c>
      <c r="P19" s="15">
        <f t="shared" si="0"/>
        <v>16</v>
      </c>
      <c r="Q19" s="15">
        <f t="shared" si="0"/>
        <v>17</v>
      </c>
      <c r="R19" s="48">
        <f t="shared" si="0"/>
        <v>18</v>
      </c>
      <c r="S19" s="48">
        <f t="shared" si="0"/>
        <v>19</v>
      </c>
      <c r="T19" s="15">
        <f t="shared" si="0"/>
        <v>20</v>
      </c>
      <c r="U19" s="15">
        <f t="shared" si="0"/>
        <v>21</v>
      </c>
      <c r="V19" s="15">
        <f t="shared" si="0"/>
        <v>22</v>
      </c>
      <c r="W19" s="35"/>
    </row>
    <row r="20" spans="1:23" ht="31.5">
      <c r="A20" s="22" t="s">
        <v>182</v>
      </c>
      <c r="B20" s="24" t="s">
        <v>25</v>
      </c>
      <c r="C20" s="23" t="s">
        <v>26</v>
      </c>
      <c r="D20" s="18">
        <f t="shared" ref="D20:E20" si="1">SUM(D23:D28)</f>
        <v>0</v>
      </c>
      <c r="E20" s="18">
        <f t="shared" si="1"/>
        <v>21.527000000000001</v>
      </c>
      <c r="F20" s="18">
        <f t="shared" ref="F20:T20" si="2">SUM(F23:F28)</f>
        <v>0</v>
      </c>
      <c r="G20" s="18">
        <f>SUM(G23:G28)</f>
        <v>110.863</v>
      </c>
      <c r="H20" s="18">
        <f t="shared" si="2"/>
        <v>33.412000000000006</v>
      </c>
      <c r="I20" s="18">
        <f t="shared" si="2"/>
        <v>0</v>
      </c>
      <c r="J20" s="18">
        <f t="shared" si="2"/>
        <v>0</v>
      </c>
      <c r="K20" s="18">
        <f t="shared" si="2"/>
        <v>0</v>
      </c>
      <c r="L20" s="18">
        <f t="shared" si="2"/>
        <v>8.3000000000000004E-2</v>
      </c>
      <c r="M20" s="18">
        <f t="shared" si="2"/>
        <v>0</v>
      </c>
      <c r="N20" s="18">
        <f t="shared" si="2"/>
        <v>23.154000000000003</v>
      </c>
      <c r="O20" s="18">
        <f t="shared" si="2"/>
        <v>0</v>
      </c>
      <c r="P20" s="18">
        <f t="shared" si="2"/>
        <v>10.175000000000001</v>
      </c>
      <c r="Q20" s="18">
        <f t="shared" si="2"/>
        <v>0</v>
      </c>
      <c r="R20" s="18">
        <f t="shared" si="2"/>
        <v>0</v>
      </c>
      <c r="S20" s="18">
        <f t="shared" si="2"/>
        <v>110.863</v>
      </c>
      <c r="T20" s="18">
        <f t="shared" si="2"/>
        <v>-8.3000000000000004E-2</v>
      </c>
      <c r="U20" s="49">
        <f t="shared" ref="U20:U31" si="3">IF(I20&gt;0,(IF((SUM(J20+L20)=0), 1,(I20/SUM(J20+L20)-1))),(IF((SUM(J20+L20)=0), 0,(I20/SUM(J20+L20)-1))))</f>
        <v>-1</v>
      </c>
      <c r="V20" s="18" t="s">
        <v>442</v>
      </c>
    </row>
    <row r="21" spans="1:23" ht="31.5">
      <c r="A21" s="25"/>
      <c r="B21" s="26" t="s">
        <v>32</v>
      </c>
      <c r="C21" s="19" t="s">
        <v>26</v>
      </c>
      <c r="D21" s="20">
        <f t="shared" ref="D21:E21" si="4">SUM(D33,D76,D129,D179,D185,D201)</f>
        <v>0</v>
      </c>
      <c r="E21" s="20">
        <f t="shared" si="4"/>
        <v>6.492</v>
      </c>
      <c r="F21" s="20">
        <f t="shared" ref="F21:T21" si="5">SUM(F33,F76,F129,F179,F185,F201)</f>
        <v>0</v>
      </c>
      <c r="G21" s="20">
        <f t="shared" si="5"/>
        <v>47.916000000000004</v>
      </c>
      <c r="H21" s="20">
        <f t="shared" si="5"/>
        <v>11.649000000000001</v>
      </c>
      <c r="I21" s="20">
        <f t="shared" si="5"/>
        <v>0</v>
      </c>
      <c r="J21" s="20">
        <f t="shared" si="5"/>
        <v>0</v>
      </c>
      <c r="K21" s="20">
        <f t="shared" si="5"/>
        <v>0</v>
      </c>
      <c r="L21" s="20">
        <f t="shared" si="5"/>
        <v>8.3000000000000004E-2</v>
      </c>
      <c r="M21" s="20">
        <f t="shared" si="5"/>
        <v>0</v>
      </c>
      <c r="N21" s="20">
        <f t="shared" si="5"/>
        <v>9.5200000000000014</v>
      </c>
      <c r="O21" s="20">
        <f t="shared" si="5"/>
        <v>0</v>
      </c>
      <c r="P21" s="20">
        <f t="shared" si="5"/>
        <v>2.0459999999999998</v>
      </c>
      <c r="Q21" s="20">
        <f t="shared" si="5"/>
        <v>0</v>
      </c>
      <c r="R21" s="20">
        <f t="shared" si="5"/>
        <v>0</v>
      </c>
      <c r="S21" s="20">
        <f t="shared" si="5"/>
        <v>47.916000000000004</v>
      </c>
      <c r="T21" s="20">
        <f t="shared" si="5"/>
        <v>-8.3000000000000004E-2</v>
      </c>
      <c r="U21" s="50">
        <f t="shared" si="3"/>
        <v>-1</v>
      </c>
      <c r="V21" s="20" t="s">
        <v>442</v>
      </c>
    </row>
    <row r="22" spans="1:23" ht="31.5">
      <c r="A22" s="40"/>
      <c r="B22" s="43" t="s">
        <v>75</v>
      </c>
      <c r="C22" s="42" t="s">
        <v>26</v>
      </c>
      <c r="D22" s="21">
        <f t="shared" ref="D22:E22" si="6">SUM(D35,D39,D69,D88,D174,D195,D207)</f>
        <v>0</v>
      </c>
      <c r="E22" s="21">
        <f t="shared" si="6"/>
        <v>15.035</v>
      </c>
      <c r="F22" s="21">
        <f t="shared" ref="F22:T22" si="7">SUM(F35,F39,F69,F88,F174,F195,F207)</f>
        <v>0</v>
      </c>
      <c r="G22" s="21">
        <f t="shared" si="7"/>
        <v>62.946999999999996</v>
      </c>
      <c r="H22" s="21">
        <f t="shared" si="7"/>
        <v>21.762999999999998</v>
      </c>
      <c r="I22" s="21">
        <f t="shared" si="7"/>
        <v>0</v>
      </c>
      <c r="J22" s="21">
        <f t="shared" si="7"/>
        <v>0</v>
      </c>
      <c r="K22" s="21">
        <f t="shared" si="7"/>
        <v>0</v>
      </c>
      <c r="L22" s="21">
        <f t="shared" si="7"/>
        <v>0</v>
      </c>
      <c r="M22" s="21">
        <f t="shared" si="7"/>
        <v>0</v>
      </c>
      <c r="N22" s="21">
        <f>SUM(N35,N39,N69,N88,N174,N195,N207)</f>
        <v>13.634</v>
      </c>
      <c r="O22" s="21">
        <f t="shared" si="7"/>
        <v>0</v>
      </c>
      <c r="P22" s="21">
        <f t="shared" si="7"/>
        <v>8.1289999999999996</v>
      </c>
      <c r="Q22" s="21">
        <f t="shared" si="7"/>
        <v>0</v>
      </c>
      <c r="R22" s="21">
        <f t="shared" si="7"/>
        <v>0</v>
      </c>
      <c r="S22" s="21">
        <f t="shared" si="7"/>
        <v>62.946999999999996</v>
      </c>
      <c r="T22" s="21">
        <f t="shared" si="7"/>
        <v>0</v>
      </c>
      <c r="U22" s="51">
        <f t="shared" si="3"/>
        <v>0</v>
      </c>
      <c r="V22" s="21" t="s">
        <v>442</v>
      </c>
    </row>
    <row r="23" spans="1:23" ht="31.5">
      <c r="A23" s="22" t="s">
        <v>183</v>
      </c>
      <c r="B23" s="24" t="s">
        <v>184</v>
      </c>
      <c r="C23" s="23" t="s">
        <v>26</v>
      </c>
      <c r="D23" s="18">
        <f t="shared" ref="D23:E23" si="8">D30</f>
        <v>0</v>
      </c>
      <c r="E23" s="18">
        <f t="shared" si="8"/>
        <v>6.532</v>
      </c>
      <c r="F23" s="18">
        <f t="shared" ref="F23:T23" si="9">F30</f>
        <v>0</v>
      </c>
      <c r="G23" s="18">
        <f>G30</f>
        <v>11.528</v>
      </c>
      <c r="H23" s="18">
        <f t="shared" si="9"/>
        <v>11.528</v>
      </c>
      <c r="I23" s="18">
        <f t="shared" si="9"/>
        <v>0</v>
      </c>
      <c r="J23" s="18">
        <f t="shared" si="9"/>
        <v>0</v>
      </c>
      <c r="K23" s="18">
        <f t="shared" si="9"/>
        <v>0</v>
      </c>
      <c r="L23" s="18">
        <f t="shared" si="9"/>
        <v>0</v>
      </c>
      <c r="M23" s="18">
        <f t="shared" si="9"/>
        <v>0</v>
      </c>
      <c r="N23" s="18">
        <f t="shared" si="9"/>
        <v>11.528</v>
      </c>
      <c r="O23" s="18">
        <f t="shared" si="9"/>
        <v>0</v>
      </c>
      <c r="P23" s="18">
        <f t="shared" si="9"/>
        <v>0</v>
      </c>
      <c r="Q23" s="18">
        <f t="shared" si="9"/>
        <v>0</v>
      </c>
      <c r="R23" s="18">
        <f t="shared" si="9"/>
        <v>0</v>
      </c>
      <c r="S23" s="18">
        <f t="shared" si="9"/>
        <v>11.528</v>
      </c>
      <c r="T23" s="18">
        <f t="shared" si="9"/>
        <v>0</v>
      </c>
      <c r="U23" s="49">
        <f t="shared" si="3"/>
        <v>0</v>
      </c>
      <c r="V23" s="18" t="s">
        <v>442</v>
      </c>
    </row>
    <row r="24" spans="1:23" ht="47.25">
      <c r="A24" s="22" t="s">
        <v>185</v>
      </c>
      <c r="B24" s="24" t="s">
        <v>186</v>
      </c>
      <c r="C24" s="23" t="s">
        <v>26</v>
      </c>
      <c r="D24" s="18">
        <f t="shared" ref="D24:E24" si="10">D71</f>
        <v>0</v>
      </c>
      <c r="E24" s="18">
        <f t="shared" si="10"/>
        <v>9.9979999999999993</v>
      </c>
      <c r="F24" s="18">
        <f t="shared" ref="F24:T24" si="11">F71</f>
        <v>0</v>
      </c>
      <c r="G24" s="18">
        <f t="shared" si="11"/>
        <v>46.597000000000001</v>
      </c>
      <c r="H24" s="18">
        <f t="shared" si="11"/>
        <v>16.804000000000002</v>
      </c>
      <c r="I24" s="18">
        <f t="shared" si="11"/>
        <v>0</v>
      </c>
      <c r="J24" s="18">
        <f t="shared" si="11"/>
        <v>0</v>
      </c>
      <c r="K24" s="18">
        <f t="shared" si="11"/>
        <v>0</v>
      </c>
      <c r="L24" s="18">
        <f t="shared" si="11"/>
        <v>0</v>
      </c>
      <c r="M24" s="18">
        <f t="shared" si="11"/>
        <v>0</v>
      </c>
      <c r="N24" s="18">
        <f t="shared" si="11"/>
        <v>11.626000000000001</v>
      </c>
      <c r="O24" s="18">
        <f t="shared" si="11"/>
        <v>0</v>
      </c>
      <c r="P24" s="18">
        <f t="shared" si="11"/>
        <v>5.1779999999999999</v>
      </c>
      <c r="Q24" s="18">
        <f t="shared" si="11"/>
        <v>0</v>
      </c>
      <c r="R24" s="18">
        <f t="shared" si="11"/>
        <v>0</v>
      </c>
      <c r="S24" s="18">
        <f t="shared" si="11"/>
        <v>46.597000000000001</v>
      </c>
      <c r="T24" s="18">
        <f t="shared" si="11"/>
        <v>0</v>
      </c>
      <c r="U24" s="49">
        <f t="shared" si="3"/>
        <v>0</v>
      </c>
      <c r="V24" s="18" t="s">
        <v>442</v>
      </c>
    </row>
    <row r="25" spans="1:23" ht="94.5">
      <c r="A25" s="22" t="s">
        <v>187</v>
      </c>
      <c r="B25" s="24" t="s">
        <v>188</v>
      </c>
      <c r="C25" s="23" t="s">
        <v>26</v>
      </c>
      <c r="D25" s="18">
        <f t="shared" ref="D25:E25" si="12">D168</f>
        <v>0</v>
      </c>
      <c r="E25" s="18">
        <f t="shared" si="12"/>
        <v>0</v>
      </c>
      <c r="F25" s="18">
        <f t="shared" ref="F25:T25" si="13">F168</f>
        <v>0</v>
      </c>
      <c r="G25" s="18">
        <f t="shared" si="13"/>
        <v>0</v>
      </c>
      <c r="H25" s="18">
        <f t="shared" si="13"/>
        <v>0</v>
      </c>
      <c r="I25" s="18">
        <f t="shared" si="13"/>
        <v>0</v>
      </c>
      <c r="J25" s="18">
        <f t="shared" si="13"/>
        <v>0</v>
      </c>
      <c r="K25" s="18">
        <f t="shared" si="13"/>
        <v>0</v>
      </c>
      <c r="L25" s="18">
        <f t="shared" si="13"/>
        <v>0</v>
      </c>
      <c r="M25" s="18">
        <f t="shared" si="13"/>
        <v>0</v>
      </c>
      <c r="N25" s="18">
        <f t="shared" si="13"/>
        <v>0</v>
      </c>
      <c r="O25" s="18">
        <f t="shared" si="13"/>
        <v>0</v>
      </c>
      <c r="P25" s="18">
        <f t="shared" si="13"/>
        <v>0</v>
      </c>
      <c r="Q25" s="18">
        <f t="shared" si="13"/>
        <v>0</v>
      </c>
      <c r="R25" s="18">
        <f t="shared" si="13"/>
        <v>0</v>
      </c>
      <c r="S25" s="18">
        <f t="shared" si="13"/>
        <v>0</v>
      </c>
      <c r="T25" s="18">
        <f t="shared" si="13"/>
        <v>0</v>
      </c>
      <c r="U25" s="49">
        <f t="shared" si="3"/>
        <v>0</v>
      </c>
      <c r="V25" s="18" t="s">
        <v>442</v>
      </c>
    </row>
    <row r="26" spans="1:23" ht="47.25">
      <c r="A26" s="22" t="s">
        <v>189</v>
      </c>
      <c r="B26" s="24" t="s">
        <v>190</v>
      </c>
      <c r="C26" s="23" t="s">
        <v>26</v>
      </c>
      <c r="D26" s="18">
        <f t="shared" ref="D26:E26" si="14">D173</f>
        <v>0</v>
      </c>
      <c r="E26" s="18">
        <f t="shared" si="14"/>
        <v>0</v>
      </c>
      <c r="F26" s="18">
        <f t="shared" ref="F26:T26" si="15">F173</f>
        <v>0</v>
      </c>
      <c r="G26" s="18">
        <f t="shared" si="15"/>
        <v>30.524999999999999</v>
      </c>
      <c r="H26" s="18">
        <f t="shared" si="15"/>
        <v>0.35299999999999998</v>
      </c>
      <c r="I26" s="18">
        <f t="shared" si="15"/>
        <v>0</v>
      </c>
      <c r="J26" s="18">
        <f t="shared" si="15"/>
        <v>0</v>
      </c>
      <c r="K26" s="18">
        <f t="shared" si="15"/>
        <v>0</v>
      </c>
      <c r="L26" s="18">
        <f t="shared" si="15"/>
        <v>0</v>
      </c>
      <c r="M26" s="18">
        <f t="shared" si="15"/>
        <v>0</v>
      </c>
      <c r="N26" s="18">
        <f t="shared" si="15"/>
        <v>0</v>
      </c>
      <c r="O26" s="18">
        <f t="shared" si="15"/>
        <v>0</v>
      </c>
      <c r="P26" s="18">
        <f t="shared" si="15"/>
        <v>0.35299999999999998</v>
      </c>
      <c r="Q26" s="18">
        <f t="shared" si="15"/>
        <v>0</v>
      </c>
      <c r="R26" s="18">
        <f t="shared" si="15"/>
        <v>0</v>
      </c>
      <c r="S26" s="18">
        <f t="shared" si="15"/>
        <v>30.524999999999999</v>
      </c>
      <c r="T26" s="18">
        <f t="shared" si="15"/>
        <v>0</v>
      </c>
      <c r="U26" s="49">
        <f t="shared" si="3"/>
        <v>0</v>
      </c>
      <c r="V26" s="18" t="s">
        <v>442</v>
      </c>
    </row>
    <row r="27" spans="1:23" ht="63">
      <c r="A27" s="22" t="s">
        <v>191</v>
      </c>
      <c r="B27" s="24" t="s">
        <v>192</v>
      </c>
      <c r="C27" s="23" t="s">
        <v>26</v>
      </c>
      <c r="D27" s="18">
        <f t="shared" ref="D27:E27" si="16">D181</f>
        <v>0</v>
      </c>
      <c r="E27" s="18">
        <f t="shared" si="16"/>
        <v>0</v>
      </c>
      <c r="F27" s="18">
        <f t="shared" ref="F27:T27" si="17">F181</f>
        <v>0</v>
      </c>
      <c r="G27" s="18">
        <f t="shared" si="17"/>
        <v>0</v>
      </c>
      <c r="H27" s="18">
        <f t="shared" si="17"/>
        <v>0</v>
      </c>
      <c r="I27" s="18">
        <f t="shared" si="17"/>
        <v>0</v>
      </c>
      <c r="J27" s="18">
        <f t="shared" si="17"/>
        <v>0</v>
      </c>
      <c r="K27" s="18">
        <f t="shared" si="17"/>
        <v>0</v>
      </c>
      <c r="L27" s="18">
        <f t="shared" si="17"/>
        <v>0</v>
      </c>
      <c r="M27" s="18">
        <f t="shared" si="17"/>
        <v>0</v>
      </c>
      <c r="N27" s="18">
        <f t="shared" si="17"/>
        <v>0</v>
      </c>
      <c r="O27" s="18">
        <f t="shared" si="17"/>
        <v>0</v>
      </c>
      <c r="P27" s="18">
        <f t="shared" si="17"/>
        <v>0</v>
      </c>
      <c r="Q27" s="18">
        <f t="shared" si="17"/>
        <v>0</v>
      </c>
      <c r="R27" s="18">
        <f t="shared" si="17"/>
        <v>0</v>
      </c>
      <c r="S27" s="18">
        <f t="shared" si="17"/>
        <v>0</v>
      </c>
      <c r="T27" s="18">
        <f t="shared" si="17"/>
        <v>0</v>
      </c>
      <c r="U27" s="49">
        <f t="shared" si="3"/>
        <v>0</v>
      </c>
      <c r="V27" s="18" t="s">
        <v>442</v>
      </c>
    </row>
    <row r="28" spans="1:23" ht="31.5">
      <c r="A28" s="22" t="s">
        <v>193</v>
      </c>
      <c r="B28" s="24" t="s">
        <v>194</v>
      </c>
      <c r="C28" s="23" t="s">
        <v>26</v>
      </c>
      <c r="D28" s="18">
        <f t="shared" ref="D28:E28" si="18">D183</f>
        <v>0</v>
      </c>
      <c r="E28" s="18">
        <f t="shared" si="18"/>
        <v>4.9969999999999999</v>
      </c>
      <c r="F28" s="18">
        <f t="shared" ref="F28:T28" si="19">F183</f>
        <v>0</v>
      </c>
      <c r="G28" s="18">
        <f t="shared" si="19"/>
        <v>22.213000000000001</v>
      </c>
      <c r="H28" s="18">
        <f t="shared" si="19"/>
        <v>4.7270000000000003</v>
      </c>
      <c r="I28" s="18">
        <f t="shared" si="19"/>
        <v>0</v>
      </c>
      <c r="J28" s="18">
        <f t="shared" si="19"/>
        <v>0</v>
      </c>
      <c r="K28" s="18">
        <f t="shared" si="19"/>
        <v>0</v>
      </c>
      <c r="L28" s="18">
        <f t="shared" si="19"/>
        <v>8.3000000000000004E-2</v>
      </c>
      <c r="M28" s="18">
        <f t="shared" si="19"/>
        <v>0</v>
      </c>
      <c r="N28" s="18">
        <f t="shared" si="19"/>
        <v>0</v>
      </c>
      <c r="O28" s="18">
        <f t="shared" si="19"/>
        <v>0</v>
      </c>
      <c r="P28" s="18">
        <f t="shared" si="19"/>
        <v>4.6440000000000001</v>
      </c>
      <c r="Q28" s="18">
        <f t="shared" si="19"/>
        <v>0</v>
      </c>
      <c r="R28" s="18">
        <f t="shared" si="19"/>
        <v>0</v>
      </c>
      <c r="S28" s="18">
        <f t="shared" si="19"/>
        <v>22.213000000000001</v>
      </c>
      <c r="T28" s="18">
        <f t="shared" si="19"/>
        <v>-8.3000000000000004E-2</v>
      </c>
      <c r="U28" s="49">
        <f t="shared" si="3"/>
        <v>-1</v>
      </c>
      <c r="V28" s="18" t="s">
        <v>442</v>
      </c>
    </row>
    <row r="29" spans="1:23">
      <c r="A29" s="54" t="s">
        <v>195</v>
      </c>
      <c r="B29" s="55" t="s">
        <v>196</v>
      </c>
      <c r="C29" s="56" t="s">
        <v>26</v>
      </c>
      <c r="D29" s="77">
        <f t="shared" ref="D29:E29" si="20">D20</f>
        <v>0</v>
      </c>
      <c r="E29" s="56">
        <f t="shared" si="20"/>
        <v>21.527000000000001</v>
      </c>
      <c r="F29" s="56">
        <f t="shared" ref="F29:T29" si="21">F20</f>
        <v>0</v>
      </c>
      <c r="G29" s="56">
        <f t="shared" si="21"/>
        <v>110.863</v>
      </c>
      <c r="H29" s="56">
        <f t="shared" si="21"/>
        <v>33.412000000000006</v>
      </c>
      <c r="I29" s="56">
        <f t="shared" si="21"/>
        <v>0</v>
      </c>
      <c r="J29" s="56">
        <f t="shared" si="21"/>
        <v>0</v>
      </c>
      <c r="K29" s="56">
        <f t="shared" si="21"/>
        <v>0</v>
      </c>
      <c r="L29" s="56">
        <f t="shared" si="21"/>
        <v>8.3000000000000004E-2</v>
      </c>
      <c r="M29" s="56">
        <f t="shared" si="21"/>
        <v>0</v>
      </c>
      <c r="N29" s="56">
        <f t="shared" si="21"/>
        <v>23.154000000000003</v>
      </c>
      <c r="O29" s="56">
        <f t="shared" si="21"/>
        <v>0</v>
      </c>
      <c r="P29" s="56">
        <f t="shared" si="21"/>
        <v>10.175000000000001</v>
      </c>
      <c r="Q29" s="56">
        <f t="shared" si="21"/>
        <v>0</v>
      </c>
      <c r="R29" s="56">
        <f t="shared" si="21"/>
        <v>0</v>
      </c>
      <c r="S29" s="56">
        <f t="shared" si="21"/>
        <v>110.863</v>
      </c>
      <c r="T29" s="56">
        <f t="shared" si="21"/>
        <v>-8.3000000000000004E-2</v>
      </c>
      <c r="U29" s="94">
        <f t="shared" si="3"/>
        <v>-1</v>
      </c>
      <c r="V29" s="56" t="s">
        <v>442</v>
      </c>
    </row>
    <row r="30" spans="1:23" ht="47.25">
      <c r="A30" s="57" t="s">
        <v>28</v>
      </c>
      <c r="B30" s="58" t="s">
        <v>197</v>
      </c>
      <c r="C30" s="59" t="s">
        <v>26</v>
      </c>
      <c r="D30" s="78">
        <f t="shared" ref="D30:E30" si="22">SUM(D31,D45,D50,D65)</f>
        <v>0</v>
      </c>
      <c r="E30" s="78">
        <f t="shared" si="22"/>
        <v>6.532</v>
      </c>
      <c r="F30" s="78">
        <f t="shared" ref="F30:T30" si="23">SUM(F31,F45,F50,F65)</f>
        <v>0</v>
      </c>
      <c r="G30" s="78">
        <f>SUM(G31,G45,G50,G65)</f>
        <v>11.528</v>
      </c>
      <c r="H30" s="78">
        <f t="shared" si="23"/>
        <v>11.528</v>
      </c>
      <c r="I30" s="78">
        <f t="shared" si="23"/>
        <v>0</v>
      </c>
      <c r="J30" s="78">
        <f t="shared" si="23"/>
        <v>0</v>
      </c>
      <c r="K30" s="78">
        <f t="shared" si="23"/>
        <v>0</v>
      </c>
      <c r="L30" s="78">
        <f t="shared" si="23"/>
        <v>0</v>
      </c>
      <c r="M30" s="78">
        <f t="shared" si="23"/>
        <v>0</v>
      </c>
      <c r="N30" s="78">
        <f t="shared" si="23"/>
        <v>11.528</v>
      </c>
      <c r="O30" s="78">
        <f t="shared" si="23"/>
        <v>0</v>
      </c>
      <c r="P30" s="78">
        <f t="shared" si="23"/>
        <v>0</v>
      </c>
      <c r="Q30" s="78">
        <f t="shared" si="23"/>
        <v>0</v>
      </c>
      <c r="R30" s="78">
        <f t="shared" si="23"/>
        <v>0</v>
      </c>
      <c r="S30" s="78">
        <f t="shared" si="23"/>
        <v>11.528</v>
      </c>
      <c r="T30" s="78">
        <f t="shared" si="23"/>
        <v>0</v>
      </c>
      <c r="U30" s="95">
        <f t="shared" si="3"/>
        <v>0</v>
      </c>
      <c r="V30" s="78" t="s">
        <v>442</v>
      </c>
    </row>
    <row r="31" spans="1:23" ht="63">
      <c r="A31" s="60" t="s">
        <v>29</v>
      </c>
      <c r="B31" s="61" t="s">
        <v>198</v>
      </c>
      <c r="C31" s="62" t="s">
        <v>26</v>
      </c>
      <c r="D31" s="79">
        <f t="shared" ref="D31:E31" si="24">SUM(D32,D38,D43)</f>
        <v>0</v>
      </c>
      <c r="E31" s="79">
        <f t="shared" si="24"/>
        <v>6.532</v>
      </c>
      <c r="F31" s="79">
        <f t="shared" ref="F31:T31" si="25">SUM(F32,F38,F43)</f>
        <v>0</v>
      </c>
      <c r="G31" s="79">
        <f t="shared" si="25"/>
        <v>11.264000000000001</v>
      </c>
      <c r="H31" s="79">
        <f t="shared" si="25"/>
        <v>11.264000000000001</v>
      </c>
      <c r="I31" s="79">
        <f t="shared" si="25"/>
        <v>0</v>
      </c>
      <c r="J31" s="79">
        <f t="shared" si="25"/>
        <v>0</v>
      </c>
      <c r="K31" s="79">
        <f t="shared" si="25"/>
        <v>0</v>
      </c>
      <c r="L31" s="79">
        <f t="shared" si="25"/>
        <v>0</v>
      </c>
      <c r="M31" s="79">
        <f t="shared" si="25"/>
        <v>0</v>
      </c>
      <c r="N31" s="79">
        <f t="shared" si="25"/>
        <v>11.264000000000001</v>
      </c>
      <c r="O31" s="79">
        <f t="shared" si="25"/>
        <v>0</v>
      </c>
      <c r="P31" s="79">
        <f t="shared" si="25"/>
        <v>0</v>
      </c>
      <c r="Q31" s="79">
        <f t="shared" si="25"/>
        <v>0</v>
      </c>
      <c r="R31" s="79">
        <f t="shared" si="25"/>
        <v>0</v>
      </c>
      <c r="S31" s="79">
        <f t="shared" si="25"/>
        <v>11.264000000000001</v>
      </c>
      <c r="T31" s="79">
        <f t="shared" si="25"/>
        <v>0</v>
      </c>
      <c r="U31" s="96">
        <f t="shared" si="3"/>
        <v>0</v>
      </c>
      <c r="V31" s="79" t="s">
        <v>442</v>
      </c>
    </row>
    <row r="32" spans="1:23" ht="78.75">
      <c r="A32" s="63" t="s">
        <v>30</v>
      </c>
      <c r="B32" s="64" t="s">
        <v>199</v>
      </c>
      <c r="C32" s="65" t="s">
        <v>26</v>
      </c>
      <c r="D32" s="80">
        <f t="shared" ref="D32:E32" si="26">SUM(D33,D35)</f>
        <v>0</v>
      </c>
      <c r="E32" s="80">
        <f t="shared" si="26"/>
        <v>0.193</v>
      </c>
      <c r="F32" s="80">
        <f t="shared" ref="F32:T32" si="27">SUM(F33,F35)</f>
        <v>0</v>
      </c>
      <c r="G32" s="80">
        <f>SUM(G33,G35)</f>
        <v>2.294</v>
      </c>
      <c r="H32" s="80">
        <f t="shared" si="27"/>
        <v>2.294</v>
      </c>
      <c r="I32" s="80">
        <f t="shared" si="27"/>
        <v>0</v>
      </c>
      <c r="J32" s="80">
        <f t="shared" si="27"/>
        <v>0</v>
      </c>
      <c r="K32" s="80">
        <f t="shared" si="27"/>
        <v>0</v>
      </c>
      <c r="L32" s="80">
        <f t="shared" si="27"/>
        <v>0</v>
      </c>
      <c r="M32" s="80">
        <f t="shared" si="27"/>
        <v>0</v>
      </c>
      <c r="N32" s="80">
        <f t="shared" si="27"/>
        <v>2.294</v>
      </c>
      <c r="O32" s="80">
        <f t="shared" si="27"/>
        <v>0</v>
      </c>
      <c r="P32" s="80">
        <f t="shared" si="27"/>
        <v>0</v>
      </c>
      <c r="Q32" s="80">
        <f t="shared" si="27"/>
        <v>0</v>
      </c>
      <c r="R32" s="80">
        <f t="shared" si="27"/>
        <v>0</v>
      </c>
      <c r="S32" s="80">
        <f t="shared" si="27"/>
        <v>2.294</v>
      </c>
      <c r="T32" s="80">
        <f t="shared" si="27"/>
        <v>0</v>
      </c>
      <c r="U32" s="91">
        <f>IF(I32&gt;0,(IF((SUM(J32+L32)=0), 1,(I32/SUM(J32+L32)-1))),(IF((SUM(J32+L32)=0), 0,(I32/SUM(J32+L322)-1))))</f>
        <v>0</v>
      </c>
      <c r="V32" s="80" t="s">
        <v>442</v>
      </c>
    </row>
    <row r="33" spans="1:22" ht="31.5">
      <c r="A33" s="25" t="s">
        <v>31</v>
      </c>
      <c r="B33" s="26" t="s">
        <v>32</v>
      </c>
      <c r="C33" s="19" t="s">
        <v>26</v>
      </c>
      <c r="D33" s="20">
        <f t="shared" ref="D33:T33" si="28">SUM(D34:D34)</f>
        <v>0</v>
      </c>
      <c r="E33" s="20">
        <f t="shared" si="28"/>
        <v>0</v>
      </c>
      <c r="F33" s="20">
        <f t="shared" si="28"/>
        <v>0</v>
      </c>
      <c r="G33" s="20">
        <f t="shared" si="28"/>
        <v>1.4730000000000001</v>
      </c>
      <c r="H33" s="20">
        <f t="shared" si="28"/>
        <v>1.4730000000000001</v>
      </c>
      <c r="I33" s="20">
        <f t="shared" si="28"/>
        <v>0</v>
      </c>
      <c r="J33" s="20">
        <f t="shared" si="28"/>
        <v>0</v>
      </c>
      <c r="K33" s="20">
        <f t="shared" si="28"/>
        <v>0</v>
      </c>
      <c r="L33" s="20">
        <f t="shared" si="28"/>
        <v>0</v>
      </c>
      <c r="M33" s="20">
        <f t="shared" si="28"/>
        <v>0</v>
      </c>
      <c r="N33" s="20">
        <f>SUM(N34:N34)</f>
        <v>1.4730000000000001</v>
      </c>
      <c r="O33" s="20">
        <f t="shared" si="28"/>
        <v>0</v>
      </c>
      <c r="P33" s="20">
        <f t="shared" si="28"/>
        <v>0</v>
      </c>
      <c r="Q33" s="20">
        <f t="shared" si="28"/>
        <v>0</v>
      </c>
      <c r="R33" s="20">
        <f t="shared" si="28"/>
        <v>0</v>
      </c>
      <c r="S33" s="20">
        <f t="shared" si="28"/>
        <v>1.4730000000000001</v>
      </c>
      <c r="T33" s="20">
        <f t="shared" si="28"/>
        <v>0</v>
      </c>
      <c r="U33" s="87">
        <f>IF(I33&gt;0,(IF((SUM(J33+L33)=0), 1,(I33/SUM(J33+L33)-1))),(IF((SUM(J33+L33)=0), 0,(I33/SUM(J33+L333)-1))))</f>
        <v>0</v>
      </c>
      <c r="V33" s="20" t="s">
        <v>442</v>
      </c>
    </row>
    <row r="34" spans="1:22" ht="189">
      <c r="A34" s="28" t="s">
        <v>200</v>
      </c>
      <c r="B34" s="44" t="s">
        <v>201</v>
      </c>
      <c r="C34" s="37" t="s">
        <v>202</v>
      </c>
      <c r="D34" s="81">
        <v>0</v>
      </c>
      <c r="E34" s="37">
        <v>0</v>
      </c>
      <c r="F34" s="53">
        <v>0</v>
      </c>
      <c r="G34" s="53">
        <f>1.473-E34</f>
        <v>1.4730000000000001</v>
      </c>
      <c r="H34" s="31">
        <f t="shared" ref="H34:H83" si="29">J34+L34+N34+P34</f>
        <v>1.4730000000000001</v>
      </c>
      <c r="I34" s="31">
        <f t="shared" ref="I34:I83" si="30">K34+M34+O34+Q34</f>
        <v>0</v>
      </c>
      <c r="J34" s="53">
        <v>0</v>
      </c>
      <c r="K34" s="53">
        <v>0</v>
      </c>
      <c r="L34" s="53">
        <v>0</v>
      </c>
      <c r="M34" s="53">
        <v>0</v>
      </c>
      <c r="N34" s="38">
        <v>1.4730000000000001</v>
      </c>
      <c r="O34" s="53">
        <v>0</v>
      </c>
      <c r="P34" s="53">
        <v>0</v>
      </c>
      <c r="Q34" s="53">
        <v>0</v>
      </c>
      <c r="R34" s="53">
        <v>0</v>
      </c>
      <c r="S34" s="52">
        <f t="shared" ref="S34:S83" si="31">G34-I34</f>
        <v>1.4730000000000001</v>
      </c>
      <c r="T34" s="53">
        <f>I34-(J34+L34)</f>
        <v>0</v>
      </c>
      <c r="U34" s="32">
        <f>IF(I34&gt;0,(IF((SUM(J34+L34)=0), 1,(I34/SUM(J34+L34)-1))),(IF((SUM(J34+L34)=0), 0,(I34/SUM(J34+L34)-1))))</f>
        <v>0</v>
      </c>
      <c r="V34" s="33" t="s">
        <v>443</v>
      </c>
    </row>
    <row r="35" spans="1:22" ht="31.5">
      <c r="A35" s="40" t="s">
        <v>51</v>
      </c>
      <c r="B35" s="43" t="s">
        <v>75</v>
      </c>
      <c r="C35" s="42" t="s">
        <v>26</v>
      </c>
      <c r="D35" s="21">
        <f t="shared" ref="D35:T35" si="32">SUM(D36,D37)</f>
        <v>0</v>
      </c>
      <c r="E35" s="21">
        <f t="shared" si="32"/>
        <v>0.193</v>
      </c>
      <c r="F35" s="21">
        <f t="shared" si="32"/>
        <v>0</v>
      </c>
      <c r="G35" s="21">
        <f t="shared" si="32"/>
        <v>0.82099999999999995</v>
      </c>
      <c r="H35" s="21">
        <f t="shared" si="32"/>
        <v>0.82099999999999995</v>
      </c>
      <c r="I35" s="21">
        <f t="shared" si="32"/>
        <v>0</v>
      </c>
      <c r="J35" s="21">
        <f t="shared" si="32"/>
        <v>0</v>
      </c>
      <c r="K35" s="21">
        <f t="shared" si="32"/>
        <v>0</v>
      </c>
      <c r="L35" s="21">
        <f t="shared" si="32"/>
        <v>0</v>
      </c>
      <c r="M35" s="21">
        <f t="shared" si="32"/>
        <v>0</v>
      </c>
      <c r="N35" s="21">
        <f>SUM(N36,N37)</f>
        <v>0.82099999999999995</v>
      </c>
      <c r="O35" s="21">
        <f t="shared" si="32"/>
        <v>0</v>
      </c>
      <c r="P35" s="21">
        <f t="shared" si="32"/>
        <v>0</v>
      </c>
      <c r="Q35" s="21">
        <f t="shared" si="32"/>
        <v>0</v>
      </c>
      <c r="R35" s="21">
        <f t="shared" si="32"/>
        <v>0</v>
      </c>
      <c r="S35" s="21">
        <f t="shared" si="32"/>
        <v>0.82099999999999995</v>
      </c>
      <c r="T35" s="21">
        <f t="shared" si="32"/>
        <v>0</v>
      </c>
      <c r="U35" s="88">
        <f>IF(I35&gt;0,(IF((SUM(J35+L35)=0), 1,(I35/SUM(J35+L35)-1))),(IF((SUM(J35+L35)=0), 0,(I35/SUM(J35+L35)-1))))</f>
        <v>0</v>
      </c>
      <c r="V35" s="21" t="s">
        <v>442</v>
      </c>
    </row>
    <row r="36" spans="1:22" ht="47.25">
      <c r="A36" s="28" t="s">
        <v>203</v>
      </c>
      <c r="B36" s="66" t="s">
        <v>167</v>
      </c>
      <c r="C36" s="37" t="s">
        <v>168</v>
      </c>
      <c r="D36" s="81">
        <v>0</v>
      </c>
      <c r="E36" s="84">
        <v>0.193</v>
      </c>
      <c r="F36" s="53">
        <v>0</v>
      </c>
      <c r="G36" s="53">
        <f>0.193-E36</f>
        <v>0</v>
      </c>
      <c r="H36" s="31">
        <f t="shared" si="29"/>
        <v>0</v>
      </c>
      <c r="I36" s="31">
        <f t="shared" si="30"/>
        <v>0</v>
      </c>
      <c r="J36" s="53">
        <v>0</v>
      </c>
      <c r="K36" s="53">
        <v>0</v>
      </c>
      <c r="L36" s="53">
        <v>0</v>
      </c>
      <c r="M36" s="53">
        <v>0</v>
      </c>
      <c r="N36" s="38">
        <v>0</v>
      </c>
      <c r="O36" s="53">
        <v>0</v>
      </c>
      <c r="P36" s="53">
        <v>0</v>
      </c>
      <c r="Q36" s="53">
        <v>0</v>
      </c>
      <c r="R36" s="53">
        <v>0</v>
      </c>
      <c r="S36" s="52">
        <f t="shared" si="31"/>
        <v>0</v>
      </c>
      <c r="T36" s="53">
        <f t="shared" ref="T36:T83" si="33">I36-(J36+L36+N36+P36)</f>
        <v>0</v>
      </c>
      <c r="U36" s="32">
        <f t="shared" ref="U36:U83" si="34">IF(I36&gt;0,(IF((SUM(J36+L36+N36+P36)=0), 1,(I36/SUM(J36+L36+N36+P36)-1))),(IF((SUM(J36+L36+N36+P36)=0), 0,(I36/SUM(J36+L36+N36+P36)-1))))</f>
        <v>0</v>
      </c>
      <c r="V36" s="33" t="s">
        <v>441</v>
      </c>
    </row>
    <row r="37" spans="1:22" ht="110.25">
      <c r="A37" s="28" t="s">
        <v>204</v>
      </c>
      <c r="B37" s="36" t="s">
        <v>205</v>
      </c>
      <c r="C37" s="37" t="s">
        <v>206</v>
      </c>
      <c r="D37" s="81">
        <v>0</v>
      </c>
      <c r="E37" s="37">
        <v>0</v>
      </c>
      <c r="F37" s="53">
        <v>0</v>
      </c>
      <c r="G37" s="53">
        <f>0.821-E37</f>
        <v>0.82099999999999995</v>
      </c>
      <c r="H37" s="31">
        <f t="shared" si="29"/>
        <v>0.82099999999999995</v>
      </c>
      <c r="I37" s="31">
        <f t="shared" si="30"/>
        <v>0</v>
      </c>
      <c r="J37" s="53">
        <v>0</v>
      </c>
      <c r="K37" s="53">
        <v>0</v>
      </c>
      <c r="L37" s="53">
        <v>0</v>
      </c>
      <c r="M37" s="53">
        <v>0</v>
      </c>
      <c r="N37" s="53">
        <v>0.82099999999999995</v>
      </c>
      <c r="O37" s="53">
        <v>0</v>
      </c>
      <c r="P37" s="53">
        <v>0</v>
      </c>
      <c r="Q37" s="53">
        <v>0</v>
      </c>
      <c r="R37" s="53">
        <v>0</v>
      </c>
      <c r="S37" s="52">
        <f t="shared" si="31"/>
        <v>0.82099999999999995</v>
      </c>
      <c r="T37" s="53">
        <f>I37-(J37+L37)</f>
        <v>0</v>
      </c>
      <c r="U37" s="32">
        <f>IF(I37&gt;0,(IF((SUM(J37+L37)=0), 1,(I37/SUM(J37+L37)-1))),(IF((SUM(J37+L37)=0), 0,(I37/SUM(J37+L37)-1))))</f>
        <v>0</v>
      </c>
      <c r="V37" s="33" t="s">
        <v>443</v>
      </c>
    </row>
    <row r="38" spans="1:22" ht="78.75">
      <c r="A38" s="63" t="s">
        <v>56</v>
      </c>
      <c r="B38" s="64" t="s">
        <v>207</v>
      </c>
      <c r="C38" s="65" t="s">
        <v>26</v>
      </c>
      <c r="D38" s="80">
        <f t="shared" ref="D38:T38" si="35">SUM(D39)</f>
        <v>0</v>
      </c>
      <c r="E38" s="80">
        <f t="shared" si="35"/>
        <v>6.3390000000000004</v>
      </c>
      <c r="F38" s="80">
        <f t="shared" si="35"/>
        <v>0</v>
      </c>
      <c r="G38" s="80">
        <f t="shared" si="35"/>
        <v>8.9700000000000006</v>
      </c>
      <c r="H38" s="80">
        <f t="shared" si="35"/>
        <v>8.9700000000000006</v>
      </c>
      <c r="I38" s="80">
        <f t="shared" si="35"/>
        <v>0</v>
      </c>
      <c r="J38" s="80">
        <f t="shared" si="35"/>
        <v>0</v>
      </c>
      <c r="K38" s="80">
        <f t="shared" si="35"/>
        <v>0</v>
      </c>
      <c r="L38" s="80">
        <f t="shared" si="35"/>
        <v>0</v>
      </c>
      <c r="M38" s="80">
        <f t="shared" si="35"/>
        <v>0</v>
      </c>
      <c r="N38" s="80">
        <f t="shared" si="35"/>
        <v>8.9700000000000006</v>
      </c>
      <c r="O38" s="80">
        <f t="shared" si="35"/>
        <v>0</v>
      </c>
      <c r="P38" s="80">
        <f t="shared" si="35"/>
        <v>0</v>
      </c>
      <c r="Q38" s="80">
        <f t="shared" si="35"/>
        <v>0</v>
      </c>
      <c r="R38" s="80">
        <f t="shared" si="35"/>
        <v>0</v>
      </c>
      <c r="S38" s="80">
        <f t="shared" si="35"/>
        <v>8.9700000000000006</v>
      </c>
      <c r="T38" s="80">
        <f t="shared" si="35"/>
        <v>0</v>
      </c>
      <c r="U38" s="91">
        <f>IF(I38&gt;0,(IF((SUM(J38+L38)=0), 1,(I38/SUM(J38+L38)-1))),(IF((SUM(J38+L38)=0), 0,(I38/SUM(J38+L38)-1))))</f>
        <v>0</v>
      </c>
      <c r="V38" s="80" t="s">
        <v>442</v>
      </c>
    </row>
    <row r="39" spans="1:22" ht="31.5">
      <c r="A39" s="40" t="s">
        <v>208</v>
      </c>
      <c r="B39" s="43" t="s">
        <v>75</v>
      </c>
      <c r="C39" s="42" t="s">
        <v>26</v>
      </c>
      <c r="D39" s="21">
        <f t="shared" ref="D39:E39" si="36">SUM(D40:D42)</f>
        <v>0</v>
      </c>
      <c r="E39" s="21">
        <f t="shared" si="36"/>
        <v>6.3390000000000004</v>
      </c>
      <c r="F39" s="21">
        <f t="shared" ref="F39:S39" si="37">SUM(F40:F42)</f>
        <v>0</v>
      </c>
      <c r="G39" s="21">
        <f t="shared" si="37"/>
        <v>8.9700000000000006</v>
      </c>
      <c r="H39" s="21">
        <f t="shared" si="37"/>
        <v>8.9700000000000006</v>
      </c>
      <c r="I39" s="21">
        <f t="shared" si="37"/>
        <v>0</v>
      </c>
      <c r="J39" s="21">
        <f t="shared" si="37"/>
        <v>0</v>
      </c>
      <c r="K39" s="21">
        <f t="shared" si="37"/>
        <v>0</v>
      </c>
      <c r="L39" s="21">
        <f t="shared" si="37"/>
        <v>0</v>
      </c>
      <c r="M39" s="21">
        <f t="shared" si="37"/>
        <v>0</v>
      </c>
      <c r="N39" s="21">
        <f>SUM(N40:N42)</f>
        <v>8.9700000000000006</v>
      </c>
      <c r="O39" s="21">
        <f t="shared" si="37"/>
        <v>0</v>
      </c>
      <c r="P39" s="21">
        <f t="shared" si="37"/>
        <v>0</v>
      </c>
      <c r="Q39" s="21">
        <f t="shared" si="37"/>
        <v>0</v>
      </c>
      <c r="R39" s="21">
        <f t="shared" si="37"/>
        <v>0</v>
      </c>
      <c r="S39" s="21">
        <f t="shared" si="37"/>
        <v>8.9700000000000006</v>
      </c>
      <c r="T39" s="21">
        <f>SUM(T40:T42)</f>
        <v>0</v>
      </c>
      <c r="U39" s="88">
        <f>IF(I39&gt;0,(IF((SUM(J39+L39)=0), 1,(I39/SUM(J39+L39)-1))),(IF((SUM(J39+L39)=0), 0,(I39/SUM(J39+L39)-1))))</f>
        <v>0</v>
      </c>
      <c r="V39" s="21" t="s">
        <v>442</v>
      </c>
    </row>
    <row r="40" spans="1:22" ht="47.25">
      <c r="A40" s="28" t="s">
        <v>209</v>
      </c>
      <c r="B40" s="66" t="s">
        <v>169</v>
      </c>
      <c r="C40" s="37" t="s">
        <v>170</v>
      </c>
      <c r="D40" s="81">
        <v>0</v>
      </c>
      <c r="E40" s="84">
        <v>6.3390000000000004</v>
      </c>
      <c r="F40" s="53">
        <v>0</v>
      </c>
      <c r="G40" s="53">
        <f>6.339-E40</f>
        <v>0</v>
      </c>
      <c r="H40" s="31">
        <f t="shared" si="29"/>
        <v>0</v>
      </c>
      <c r="I40" s="31">
        <f t="shared" si="30"/>
        <v>0</v>
      </c>
      <c r="J40" s="53">
        <v>0</v>
      </c>
      <c r="K40" s="53">
        <v>0</v>
      </c>
      <c r="L40" s="53">
        <v>0</v>
      </c>
      <c r="M40" s="53">
        <v>0</v>
      </c>
      <c r="N40" s="38">
        <v>0</v>
      </c>
      <c r="O40" s="53">
        <v>0</v>
      </c>
      <c r="P40" s="53">
        <v>0</v>
      </c>
      <c r="Q40" s="53">
        <v>0</v>
      </c>
      <c r="R40" s="53">
        <v>0</v>
      </c>
      <c r="S40" s="52">
        <f t="shared" si="31"/>
        <v>0</v>
      </c>
      <c r="T40" s="53">
        <f t="shared" si="33"/>
        <v>0</v>
      </c>
      <c r="U40" s="32">
        <f t="shared" si="34"/>
        <v>0</v>
      </c>
      <c r="V40" s="33" t="s">
        <v>441</v>
      </c>
    </row>
    <row r="41" spans="1:22" ht="157.5">
      <c r="A41" s="28" t="s">
        <v>210</v>
      </c>
      <c r="B41" s="66" t="s">
        <v>211</v>
      </c>
      <c r="C41" s="37" t="s">
        <v>212</v>
      </c>
      <c r="D41" s="81">
        <v>0</v>
      </c>
      <c r="E41" s="37">
        <v>0</v>
      </c>
      <c r="F41" s="53">
        <v>0</v>
      </c>
      <c r="G41" s="53">
        <f>8.378-E41</f>
        <v>8.3780000000000001</v>
      </c>
      <c r="H41" s="31">
        <f t="shared" si="29"/>
        <v>8.3780000000000001</v>
      </c>
      <c r="I41" s="31">
        <f t="shared" si="30"/>
        <v>0</v>
      </c>
      <c r="J41" s="53">
        <v>0</v>
      </c>
      <c r="K41" s="53">
        <v>0</v>
      </c>
      <c r="L41" s="53">
        <v>0</v>
      </c>
      <c r="M41" s="53">
        <v>0</v>
      </c>
      <c r="N41" s="53">
        <v>8.3780000000000001</v>
      </c>
      <c r="O41" s="53">
        <v>0</v>
      </c>
      <c r="P41" s="53">
        <v>0</v>
      </c>
      <c r="Q41" s="53">
        <v>0</v>
      </c>
      <c r="R41" s="53">
        <v>0</v>
      </c>
      <c r="S41" s="52">
        <f t="shared" si="31"/>
        <v>8.3780000000000001</v>
      </c>
      <c r="T41" s="53">
        <f>I41-(J41+L4141)</f>
        <v>0</v>
      </c>
      <c r="U41" s="32">
        <f>IF(I41&gt;0,(IF((SUM(J41+L41)=0), 1,(I41/SUM(J41+L41)-1))),(IF((SUM(J41+L41)=0), 0,(I41/SUM(J41+L41)-1))))</f>
        <v>0</v>
      </c>
      <c r="V41" s="33" t="s">
        <v>443</v>
      </c>
    </row>
    <row r="42" spans="1:22" ht="78.75">
      <c r="A42" s="28" t="s">
        <v>213</v>
      </c>
      <c r="B42" s="66" t="s">
        <v>214</v>
      </c>
      <c r="C42" s="37" t="s">
        <v>215</v>
      </c>
      <c r="D42" s="81">
        <v>0</v>
      </c>
      <c r="E42" s="37">
        <v>0</v>
      </c>
      <c r="F42" s="53">
        <v>0</v>
      </c>
      <c r="G42" s="53">
        <f>0.592-E42</f>
        <v>0.59199999999999997</v>
      </c>
      <c r="H42" s="31">
        <f t="shared" si="29"/>
        <v>0.59199999999999997</v>
      </c>
      <c r="I42" s="31">
        <f t="shared" si="30"/>
        <v>0</v>
      </c>
      <c r="J42" s="53">
        <v>0</v>
      </c>
      <c r="K42" s="53">
        <v>0</v>
      </c>
      <c r="L42" s="53">
        <v>0</v>
      </c>
      <c r="M42" s="53">
        <v>0</v>
      </c>
      <c r="N42" s="53">
        <v>0.59199999999999997</v>
      </c>
      <c r="O42" s="53">
        <v>0</v>
      </c>
      <c r="P42" s="53">
        <v>0</v>
      </c>
      <c r="Q42" s="53">
        <v>0</v>
      </c>
      <c r="R42" s="53">
        <v>0</v>
      </c>
      <c r="S42" s="52">
        <f t="shared" si="31"/>
        <v>0.59199999999999997</v>
      </c>
      <c r="T42" s="53">
        <f>I42-(J42+L42)</f>
        <v>0</v>
      </c>
      <c r="U42" s="32">
        <f>IF(I42&gt;0,(IF((SUM(J42+L42)=0), 1,(I42/SUM(J42+L42)-1))),(IF((SUM(J42+L42)=0), 0,(I42/SUM(J42+L42)-1))))</f>
        <v>0</v>
      </c>
      <c r="V42" s="33" t="s">
        <v>443</v>
      </c>
    </row>
    <row r="43" spans="1:22" ht="63">
      <c r="A43" s="63" t="s">
        <v>216</v>
      </c>
      <c r="B43" s="64" t="s">
        <v>217</v>
      </c>
      <c r="C43" s="65" t="s">
        <v>26</v>
      </c>
      <c r="D43" s="82">
        <f t="shared" ref="D43:T43" si="38">SUM(D44)</f>
        <v>0</v>
      </c>
      <c r="E43" s="82">
        <f t="shared" si="38"/>
        <v>0</v>
      </c>
      <c r="F43" s="82">
        <f t="shared" si="38"/>
        <v>0</v>
      </c>
      <c r="G43" s="82">
        <f t="shared" si="38"/>
        <v>0</v>
      </c>
      <c r="H43" s="82">
        <f t="shared" si="38"/>
        <v>0</v>
      </c>
      <c r="I43" s="82">
        <f t="shared" si="38"/>
        <v>0</v>
      </c>
      <c r="J43" s="82">
        <f t="shared" si="38"/>
        <v>0</v>
      </c>
      <c r="K43" s="82">
        <f t="shared" si="38"/>
        <v>0</v>
      </c>
      <c r="L43" s="82">
        <f t="shared" si="38"/>
        <v>0</v>
      </c>
      <c r="M43" s="82">
        <f t="shared" si="38"/>
        <v>0</v>
      </c>
      <c r="N43" s="82">
        <f t="shared" si="38"/>
        <v>0</v>
      </c>
      <c r="O43" s="82">
        <f t="shared" si="38"/>
        <v>0</v>
      </c>
      <c r="P43" s="82">
        <f t="shared" si="38"/>
        <v>0</v>
      </c>
      <c r="Q43" s="82">
        <f t="shared" si="38"/>
        <v>0</v>
      </c>
      <c r="R43" s="82">
        <f t="shared" si="38"/>
        <v>0</v>
      </c>
      <c r="S43" s="82">
        <f t="shared" si="38"/>
        <v>0</v>
      </c>
      <c r="T43" s="82">
        <f t="shared" si="38"/>
        <v>0</v>
      </c>
      <c r="U43" s="91">
        <f t="shared" si="34"/>
        <v>0</v>
      </c>
      <c r="V43" s="80" t="s">
        <v>442</v>
      </c>
    </row>
    <row r="44" spans="1:22">
      <c r="A44" s="54" t="s">
        <v>27</v>
      </c>
      <c r="B44" s="54" t="s">
        <v>27</v>
      </c>
      <c r="C44" s="54" t="s">
        <v>27</v>
      </c>
      <c r="D44" s="81">
        <v>0</v>
      </c>
      <c r="E44" s="85">
        <v>0</v>
      </c>
      <c r="F44" s="53">
        <v>0</v>
      </c>
      <c r="G44" s="53">
        <v>0</v>
      </c>
      <c r="H44" s="31">
        <f t="shared" si="29"/>
        <v>0</v>
      </c>
      <c r="I44" s="31">
        <f t="shared" si="30"/>
        <v>0</v>
      </c>
      <c r="J44" s="53">
        <v>0</v>
      </c>
      <c r="K44" s="53">
        <v>0</v>
      </c>
      <c r="L44" s="53">
        <v>0</v>
      </c>
      <c r="M44" s="53">
        <v>0</v>
      </c>
      <c r="N44" s="53">
        <v>0</v>
      </c>
      <c r="O44" s="53">
        <v>0</v>
      </c>
      <c r="P44" s="53">
        <v>0</v>
      </c>
      <c r="Q44" s="53">
        <v>0</v>
      </c>
      <c r="R44" s="53">
        <v>0</v>
      </c>
      <c r="S44" s="52">
        <f t="shared" si="31"/>
        <v>0</v>
      </c>
      <c r="T44" s="53">
        <f t="shared" si="33"/>
        <v>0</v>
      </c>
      <c r="U44" s="32">
        <f t="shared" si="34"/>
        <v>0</v>
      </c>
      <c r="V44" s="33" t="s">
        <v>441</v>
      </c>
    </row>
    <row r="45" spans="1:22" ht="47.25">
      <c r="A45" s="60" t="s">
        <v>218</v>
      </c>
      <c r="B45" s="61" t="s">
        <v>219</v>
      </c>
      <c r="C45" s="62" t="s">
        <v>26</v>
      </c>
      <c r="D45" s="79">
        <f t="shared" ref="D45:T45" si="39">SUM(D46,D48)</f>
        <v>0</v>
      </c>
      <c r="E45" s="79">
        <f t="shared" si="39"/>
        <v>0</v>
      </c>
      <c r="F45" s="79">
        <f t="shared" si="39"/>
        <v>0</v>
      </c>
      <c r="G45" s="79">
        <f t="shared" si="39"/>
        <v>0</v>
      </c>
      <c r="H45" s="79">
        <f t="shared" si="39"/>
        <v>0</v>
      </c>
      <c r="I45" s="79">
        <f t="shared" si="39"/>
        <v>0</v>
      </c>
      <c r="J45" s="79">
        <f t="shared" si="39"/>
        <v>0</v>
      </c>
      <c r="K45" s="79">
        <f t="shared" si="39"/>
        <v>0</v>
      </c>
      <c r="L45" s="79">
        <f t="shared" si="39"/>
        <v>0</v>
      </c>
      <c r="M45" s="79">
        <f t="shared" si="39"/>
        <v>0</v>
      </c>
      <c r="N45" s="79">
        <f t="shared" ref="N45" si="40">SUM(N46,N48)</f>
        <v>0</v>
      </c>
      <c r="O45" s="79">
        <f t="shared" si="39"/>
        <v>0</v>
      </c>
      <c r="P45" s="79">
        <f t="shared" si="39"/>
        <v>0</v>
      </c>
      <c r="Q45" s="79">
        <f t="shared" si="39"/>
        <v>0</v>
      </c>
      <c r="R45" s="79">
        <f t="shared" si="39"/>
        <v>0</v>
      </c>
      <c r="S45" s="79">
        <f t="shared" si="39"/>
        <v>0</v>
      </c>
      <c r="T45" s="79">
        <f t="shared" si="39"/>
        <v>0</v>
      </c>
      <c r="U45" s="86">
        <f t="shared" si="34"/>
        <v>0</v>
      </c>
      <c r="V45" s="79" t="s">
        <v>442</v>
      </c>
    </row>
    <row r="46" spans="1:22" ht="78.75">
      <c r="A46" s="63" t="s">
        <v>220</v>
      </c>
      <c r="B46" s="64" t="s">
        <v>221</v>
      </c>
      <c r="C46" s="65" t="s">
        <v>26</v>
      </c>
      <c r="D46" s="82">
        <f t="shared" ref="D46:T46" si="41">SUM(D47)</f>
        <v>0</v>
      </c>
      <c r="E46" s="82">
        <f t="shared" si="41"/>
        <v>0</v>
      </c>
      <c r="F46" s="82">
        <f t="shared" si="41"/>
        <v>0</v>
      </c>
      <c r="G46" s="82">
        <f t="shared" si="41"/>
        <v>0</v>
      </c>
      <c r="H46" s="82">
        <f t="shared" si="41"/>
        <v>0</v>
      </c>
      <c r="I46" s="82">
        <f t="shared" si="41"/>
        <v>0</v>
      </c>
      <c r="J46" s="82">
        <f t="shared" si="41"/>
        <v>0</v>
      </c>
      <c r="K46" s="82">
        <f t="shared" si="41"/>
        <v>0</v>
      </c>
      <c r="L46" s="82">
        <f t="shared" si="41"/>
        <v>0</v>
      </c>
      <c r="M46" s="82">
        <f t="shared" si="41"/>
        <v>0</v>
      </c>
      <c r="N46" s="82">
        <f t="shared" si="41"/>
        <v>0</v>
      </c>
      <c r="O46" s="82">
        <f t="shared" si="41"/>
        <v>0</v>
      </c>
      <c r="P46" s="82">
        <f t="shared" si="41"/>
        <v>0</v>
      </c>
      <c r="Q46" s="82">
        <f t="shared" si="41"/>
        <v>0</v>
      </c>
      <c r="R46" s="82">
        <f t="shared" si="41"/>
        <v>0</v>
      </c>
      <c r="S46" s="82">
        <f t="shared" si="41"/>
        <v>0</v>
      </c>
      <c r="T46" s="82">
        <f t="shared" si="41"/>
        <v>0</v>
      </c>
      <c r="U46" s="91">
        <f t="shared" si="34"/>
        <v>0</v>
      </c>
      <c r="V46" s="80" t="s">
        <v>442</v>
      </c>
    </row>
    <row r="47" spans="1:22">
      <c r="A47" s="54" t="s">
        <v>27</v>
      </c>
      <c r="B47" s="54" t="s">
        <v>27</v>
      </c>
      <c r="C47" s="54" t="s">
        <v>27</v>
      </c>
      <c r="D47" s="81">
        <v>0</v>
      </c>
      <c r="E47" s="85">
        <v>0</v>
      </c>
      <c r="F47" s="53">
        <v>0</v>
      </c>
      <c r="G47" s="53">
        <v>0</v>
      </c>
      <c r="H47" s="31">
        <f t="shared" si="29"/>
        <v>0</v>
      </c>
      <c r="I47" s="31">
        <f t="shared" si="30"/>
        <v>0</v>
      </c>
      <c r="J47" s="53">
        <v>0</v>
      </c>
      <c r="K47" s="53">
        <v>0</v>
      </c>
      <c r="L47" s="53">
        <v>0</v>
      </c>
      <c r="M47" s="53">
        <v>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2">
        <f t="shared" si="31"/>
        <v>0</v>
      </c>
      <c r="T47" s="53">
        <f t="shared" si="33"/>
        <v>0</v>
      </c>
      <c r="U47" s="32">
        <f t="shared" si="34"/>
        <v>0</v>
      </c>
      <c r="V47" s="33" t="s">
        <v>441</v>
      </c>
    </row>
    <row r="48" spans="1:22" ht="63">
      <c r="A48" s="63" t="s">
        <v>222</v>
      </c>
      <c r="B48" s="64" t="s">
        <v>223</v>
      </c>
      <c r="C48" s="65" t="s">
        <v>26</v>
      </c>
      <c r="D48" s="82">
        <f t="shared" ref="D48:T48" si="42">SUM(D49)</f>
        <v>0</v>
      </c>
      <c r="E48" s="82">
        <f t="shared" si="42"/>
        <v>0</v>
      </c>
      <c r="F48" s="82">
        <f t="shared" si="42"/>
        <v>0</v>
      </c>
      <c r="G48" s="82">
        <f t="shared" si="42"/>
        <v>0</v>
      </c>
      <c r="H48" s="82">
        <f t="shared" si="42"/>
        <v>0</v>
      </c>
      <c r="I48" s="82">
        <f t="shared" si="42"/>
        <v>0</v>
      </c>
      <c r="J48" s="82">
        <f t="shared" si="42"/>
        <v>0</v>
      </c>
      <c r="K48" s="82">
        <f t="shared" si="42"/>
        <v>0</v>
      </c>
      <c r="L48" s="82">
        <f t="shared" si="42"/>
        <v>0</v>
      </c>
      <c r="M48" s="82">
        <f t="shared" si="42"/>
        <v>0</v>
      </c>
      <c r="N48" s="82">
        <f t="shared" si="42"/>
        <v>0</v>
      </c>
      <c r="O48" s="82">
        <f t="shared" si="42"/>
        <v>0</v>
      </c>
      <c r="P48" s="82">
        <f t="shared" si="42"/>
        <v>0</v>
      </c>
      <c r="Q48" s="82">
        <f t="shared" si="42"/>
        <v>0</v>
      </c>
      <c r="R48" s="82">
        <f t="shared" si="42"/>
        <v>0</v>
      </c>
      <c r="S48" s="82">
        <f t="shared" si="42"/>
        <v>0</v>
      </c>
      <c r="T48" s="82">
        <f t="shared" si="42"/>
        <v>0</v>
      </c>
      <c r="U48" s="91">
        <f t="shared" si="34"/>
        <v>0</v>
      </c>
      <c r="V48" s="80" t="s">
        <v>442</v>
      </c>
    </row>
    <row r="49" spans="1:22">
      <c r="A49" s="54" t="s">
        <v>27</v>
      </c>
      <c r="B49" s="54" t="s">
        <v>27</v>
      </c>
      <c r="C49" s="54" t="s">
        <v>27</v>
      </c>
      <c r="D49" s="81">
        <v>0</v>
      </c>
      <c r="E49" s="85">
        <v>0</v>
      </c>
      <c r="F49" s="53">
        <v>0</v>
      </c>
      <c r="G49" s="53">
        <v>0</v>
      </c>
      <c r="H49" s="31">
        <f t="shared" si="29"/>
        <v>0</v>
      </c>
      <c r="I49" s="31">
        <f t="shared" si="30"/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2">
        <f t="shared" si="31"/>
        <v>0</v>
      </c>
      <c r="T49" s="53">
        <f t="shared" si="33"/>
        <v>0</v>
      </c>
      <c r="U49" s="32">
        <f t="shared" si="34"/>
        <v>0</v>
      </c>
      <c r="V49" s="33" t="s">
        <v>441</v>
      </c>
    </row>
    <row r="50" spans="1:22" ht="63">
      <c r="A50" s="60" t="s">
        <v>224</v>
      </c>
      <c r="B50" s="61" t="s">
        <v>225</v>
      </c>
      <c r="C50" s="62" t="s">
        <v>26</v>
      </c>
      <c r="D50" s="79">
        <f t="shared" ref="D50:T50" si="43">SUM(D51,D58)</f>
        <v>0</v>
      </c>
      <c r="E50" s="79">
        <f t="shared" si="43"/>
        <v>0</v>
      </c>
      <c r="F50" s="79">
        <f t="shared" si="43"/>
        <v>0</v>
      </c>
      <c r="G50" s="79">
        <f t="shared" si="43"/>
        <v>0</v>
      </c>
      <c r="H50" s="79">
        <f t="shared" si="43"/>
        <v>0</v>
      </c>
      <c r="I50" s="79">
        <f t="shared" si="43"/>
        <v>0</v>
      </c>
      <c r="J50" s="79">
        <f t="shared" si="43"/>
        <v>0</v>
      </c>
      <c r="K50" s="79">
        <f t="shared" si="43"/>
        <v>0</v>
      </c>
      <c r="L50" s="79">
        <f t="shared" si="43"/>
        <v>0</v>
      </c>
      <c r="M50" s="79">
        <f t="shared" si="43"/>
        <v>0</v>
      </c>
      <c r="N50" s="79">
        <f t="shared" si="43"/>
        <v>0</v>
      </c>
      <c r="O50" s="79">
        <f t="shared" si="43"/>
        <v>0</v>
      </c>
      <c r="P50" s="79">
        <f t="shared" si="43"/>
        <v>0</v>
      </c>
      <c r="Q50" s="79">
        <f t="shared" si="43"/>
        <v>0</v>
      </c>
      <c r="R50" s="79">
        <f t="shared" si="43"/>
        <v>0</v>
      </c>
      <c r="S50" s="79">
        <f t="shared" si="43"/>
        <v>0</v>
      </c>
      <c r="T50" s="79">
        <f t="shared" si="43"/>
        <v>0</v>
      </c>
      <c r="U50" s="86">
        <f t="shared" si="34"/>
        <v>0</v>
      </c>
      <c r="V50" s="79" t="s">
        <v>442</v>
      </c>
    </row>
    <row r="51" spans="1:22" ht="47.25">
      <c r="A51" s="63" t="s">
        <v>226</v>
      </c>
      <c r="B51" s="64" t="s">
        <v>227</v>
      </c>
      <c r="C51" s="65" t="s">
        <v>26</v>
      </c>
      <c r="D51" s="82">
        <f t="shared" ref="D51:T51" si="44">SUM(D52,D54,D56)</f>
        <v>0</v>
      </c>
      <c r="E51" s="82">
        <f t="shared" si="44"/>
        <v>0</v>
      </c>
      <c r="F51" s="82">
        <f t="shared" si="44"/>
        <v>0</v>
      </c>
      <c r="G51" s="82">
        <f t="shared" si="44"/>
        <v>0</v>
      </c>
      <c r="H51" s="82">
        <f t="shared" si="44"/>
        <v>0</v>
      </c>
      <c r="I51" s="82">
        <f t="shared" si="44"/>
        <v>0</v>
      </c>
      <c r="J51" s="82">
        <f t="shared" si="44"/>
        <v>0</v>
      </c>
      <c r="K51" s="82">
        <f t="shared" si="44"/>
        <v>0</v>
      </c>
      <c r="L51" s="82">
        <f t="shared" si="44"/>
        <v>0</v>
      </c>
      <c r="M51" s="82">
        <f t="shared" si="44"/>
        <v>0</v>
      </c>
      <c r="N51" s="82">
        <f t="shared" ref="N51" si="45">SUM(N52,N54,N56)</f>
        <v>0</v>
      </c>
      <c r="O51" s="82">
        <f t="shared" si="44"/>
        <v>0</v>
      </c>
      <c r="P51" s="82">
        <f t="shared" si="44"/>
        <v>0</v>
      </c>
      <c r="Q51" s="82">
        <f t="shared" si="44"/>
        <v>0</v>
      </c>
      <c r="R51" s="82">
        <f t="shared" si="44"/>
        <v>0</v>
      </c>
      <c r="S51" s="82">
        <f t="shared" si="44"/>
        <v>0</v>
      </c>
      <c r="T51" s="82">
        <f t="shared" si="44"/>
        <v>0</v>
      </c>
      <c r="U51" s="91">
        <f t="shared" si="34"/>
        <v>0</v>
      </c>
      <c r="V51" s="80" t="s">
        <v>442</v>
      </c>
    </row>
    <row r="52" spans="1:22" ht="141.75">
      <c r="A52" s="67" t="s">
        <v>228</v>
      </c>
      <c r="B52" s="68" t="s">
        <v>229</v>
      </c>
      <c r="C52" s="69" t="s">
        <v>26</v>
      </c>
      <c r="D52" s="83">
        <f t="shared" ref="D52:T52" si="46">SUM(D53)</f>
        <v>0</v>
      </c>
      <c r="E52" s="83">
        <f t="shared" si="46"/>
        <v>0</v>
      </c>
      <c r="F52" s="83">
        <f t="shared" si="46"/>
        <v>0</v>
      </c>
      <c r="G52" s="83">
        <f t="shared" si="46"/>
        <v>0</v>
      </c>
      <c r="H52" s="83">
        <f t="shared" si="46"/>
        <v>0</v>
      </c>
      <c r="I52" s="83">
        <f t="shared" si="46"/>
        <v>0</v>
      </c>
      <c r="J52" s="83">
        <f t="shared" si="46"/>
        <v>0</v>
      </c>
      <c r="K52" s="83">
        <f t="shared" si="46"/>
        <v>0</v>
      </c>
      <c r="L52" s="83">
        <f t="shared" si="46"/>
        <v>0</v>
      </c>
      <c r="M52" s="83">
        <f t="shared" si="46"/>
        <v>0</v>
      </c>
      <c r="N52" s="83">
        <f t="shared" si="46"/>
        <v>0</v>
      </c>
      <c r="O52" s="83">
        <f t="shared" si="46"/>
        <v>0</v>
      </c>
      <c r="P52" s="83">
        <f t="shared" si="46"/>
        <v>0</v>
      </c>
      <c r="Q52" s="83">
        <f t="shared" si="46"/>
        <v>0</v>
      </c>
      <c r="R52" s="83">
        <f t="shared" si="46"/>
        <v>0</v>
      </c>
      <c r="S52" s="83">
        <f t="shared" si="46"/>
        <v>0</v>
      </c>
      <c r="T52" s="83">
        <f t="shared" si="46"/>
        <v>0</v>
      </c>
      <c r="U52" s="92">
        <f t="shared" si="34"/>
        <v>0</v>
      </c>
      <c r="V52" s="93" t="s">
        <v>442</v>
      </c>
    </row>
    <row r="53" spans="1:22">
      <c r="A53" s="54" t="s">
        <v>27</v>
      </c>
      <c r="B53" s="54" t="s">
        <v>27</v>
      </c>
      <c r="C53" s="54" t="s">
        <v>27</v>
      </c>
      <c r="D53" s="81">
        <v>0</v>
      </c>
      <c r="E53" s="85">
        <v>0</v>
      </c>
      <c r="F53" s="53">
        <v>0</v>
      </c>
      <c r="G53" s="53">
        <v>0</v>
      </c>
      <c r="H53" s="31">
        <f t="shared" si="29"/>
        <v>0</v>
      </c>
      <c r="I53" s="31">
        <f t="shared" si="30"/>
        <v>0</v>
      </c>
      <c r="J53" s="53">
        <v>0</v>
      </c>
      <c r="K53" s="53">
        <v>0</v>
      </c>
      <c r="L53" s="53">
        <v>0</v>
      </c>
      <c r="M53" s="53">
        <v>0</v>
      </c>
      <c r="N53" s="53">
        <v>0</v>
      </c>
      <c r="O53" s="53">
        <v>0</v>
      </c>
      <c r="P53" s="53">
        <v>0</v>
      </c>
      <c r="Q53" s="53">
        <v>0</v>
      </c>
      <c r="R53" s="53">
        <v>0</v>
      </c>
      <c r="S53" s="52">
        <f t="shared" si="31"/>
        <v>0</v>
      </c>
      <c r="T53" s="53">
        <f t="shared" si="33"/>
        <v>0</v>
      </c>
      <c r="U53" s="32">
        <f t="shared" si="34"/>
        <v>0</v>
      </c>
      <c r="V53" s="33" t="s">
        <v>441</v>
      </c>
    </row>
    <row r="54" spans="1:22" ht="126">
      <c r="A54" s="67" t="s">
        <v>230</v>
      </c>
      <c r="B54" s="68" t="s">
        <v>231</v>
      </c>
      <c r="C54" s="69" t="s">
        <v>26</v>
      </c>
      <c r="D54" s="83">
        <f t="shared" ref="D54:T54" si="47">SUM(D55)</f>
        <v>0</v>
      </c>
      <c r="E54" s="83">
        <f t="shared" si="47"/>
        <v>0</v>
      </c>
      <c r="F54" s="83">
        <f t="shared" si="47"/>
        <v>0</v>
      </c>
      <c r="G54" s="83">
        <f t="shared" si="47"/>
        <v>0</v>
      </c>
      <c r="H54" s="83">
        <f t="shared" si="47"/>
        <v>0</v>
      </c>
      <c r="I54" s="83">
        <f t="shared" si="47"/>
        <v>0</v>
      </c>
      <c r="J54" s="83">
        <f t="shared" si="47"/>
        <v>0</v>
      </c>
      <c r="K54" s="83">
        <f t="shared" si="47"/>
        <v>0</v>
      </c>
      <c r="L54" s="83">
        <f t="shared" si="47"/>
        <v>0</v>
      </c>
      <c r="M54" s="83">
        <f t="shared" si="47"/>
        <v>0</v>
      </c>
      <c r="N54" s="83">
        <f t="shared" si="47"/>
        <v>0</v>
      </c>
      <c r="O54" s="83">
        <f t="shared" si="47"/>
        <v>0</v>
      </c>
      <c r="P54" s="83">
        <f t="shared" si="47"/>
        <v>0</v>
      </c>
      <c r="Q54" s="83">
        <f t="shared" si="47"/>
        <v>0</v>
      </c>
      <c r="R54" s="83">
        <f t="shared" si="47"/>
        <v>0</v>
      </c>
      <c r="S54" s="83">
        <f t="shared" si="47"/>
        <v>0</v>
      </c>
      <c r="T54" s="83">
        <f t="shared" si="47"/>
        <v>0</v>
      </c>
      <c r="U54" s="92">
        <f t="shared" si="34"/>
        <v>0</v>
      </c>
      <c r="V54" s="93" t="s">
        <v>442</v>
      </c>
    </row>
    <row r="55" spans="1:22">
      <c r="A55" s="54" t="s">
        <v>27</v>
      </c>
      <c r="B55" s="54" t="s">
        <v>27</v>
      </c>
      <c r="C55" s="54" t="s">
        <v>27</v>
      </c>
      <c r="D55" s="81">
        <v>0</v>
      </c>
      <c r="E55" s="85">
        <v>0</v>
      </c>
      <c r="F55" s="53">
        <v>0</v>
      </c>
      <c r="G55" s="53">
        <v>0</v>
      </c>
      <c r="H55" s="31">
        <f t="shared" si="29"/>
        <v>0</v>
      </c>
      <c r="I55" s="31">
        <f t="shared" si="30"/>
        <v>0</v>
      </c>
      <c r="J55" s="53">
        <v>0</v>
      </c>
      <c r="K55" s="53">
        <v>0</v>
      </c>
      <c r="L55" s="53">
        <v>0</v>
      </c>
      <c r="M55" s="53">
        <v>0</v>
      </c>
      <c r="N55" s="53">
        <v>0</v>
      </c>
      <c r="O55" s="53">
        <v>0</v>
      </c>
      <c r="P55" s="53">
        <v>0</v>
      </c>
      <c r="Q55" s="53">
        <v>0</v>
      </c>
      <c r="R55" s="53">
        <v>0</v>
      </c>
      <c r="S55" s="52">
        <f t="shared" si="31"/>
        <v>0</v>
      </c>
      <c r="T55" s="53">
        <f t="shared" si="33"/>
        <v>0</v>
      </c>
      <c r="U55" s="32">
        <f t="shared" si="34"/>
        <v>0</v>
      </c>
      <c r="V55" s="33" t="s">
        <v>441</v>
      </c>
    </row>
    <row r="56" spans="1:22" ht="126">
      <c r="A56" s="67" t="s">
        <v>232</v>
      </c>
      <c r="B56" s="68" t="s">
        <v>233</v>
      </c>
      <c r="C56" s="69" t="s">
        <v>26</v>
      </c>
      <c r="D56" s="83">
        <f t="shared" ref="D56:T56" si="48">SUM(D57)</f>
        <v>0</v>
      </c>
      <c r="E56" s="83">
        <f t="shared" si="48"/>
        <v>0</v>
      </c>
      <c r="F56" s="83">
        <f t="shared" si="48"/>
        <v>0</v>
      </c>
      <c r="G56" s="83">
        <f t="shared" si="48"/>
        <v>0</v>
      </c>
      <c r="H56" s="83">
        <f t="shared" si="48"/>
        <v>0</v>
      </c>
      <c r="I56" s="83">
        <f t="shared" si="48"/>
        <v>0</v>
      </c>
      <c r="J56" s="83">
        <f t="shared" si="48"/>
        <v>0</v>
      </c>
      <c r="K56" s="83">
        <f t="shared" si="48"/>
        <v>0</v>
      </c>
      <c r="L56" s="83">
        <f t="shared" si="48"/>
        <v>0</v>
      </c>
      <c r="M56" s="83">
        <f t="shared" si="48"/>
        <v>0</v>
      </c>
      <c r="N56" s="83">
        <f t="shared" si="48"/>
        <v>0</v>
      </c>
      <c r="O56" s="83">
        <f t="shared" si="48"/>
        <v>0</v>
      </c>
      <c r="P56" s="83">
        <f t="shared" si="48"/>
        <v>0</v>
      </c>
      <c r="Q56" s="83">
        <f t="shared" si="48"/>
        <v>0</v>
      </c>
      <c r="R56" s="83">
        <f t="shared" si="48"/>
        <v>0</v>
      </c>
      <c r="S56" s="83">
        <f t="shared" si="48"/>
        <v>0</v>
      </c>
      <c r="T56" s="83">
        <f t="shared" si="48"/>
        <v>0</v>
      </c>
      <c r="U56" s="92">
        <f t="shared" si="34"/>
        <v>0</v>
      </c>
      <c r="V56" s="93" t="s">
        <v>442</v>
      </c>
    </row>
    <row r="57" spans="1:22">
      <c r="A57" s="54" t="s">
        <v>27</v>
      </c>
      <c r="B57" s="54" t="s">
        <v>27</v>
      </c>
      <c r="C57" s="54" t="s">
        <v>27</v>
      </c>
      <c r="D57" s="81">
        <v>0</v>
      </c>
      <c r="E57" s="85">
        <v>0</v>
      </c>
      <c r="F57" s="53">
        <v>0</v>
      </c>
      <c r="G57" s="53">
        <v>0</v>
      </c>
      <c r="H57" s="31">
        <f t="shared" si="29"/>
        <v>0</v>
      </c>
      <c r="I57" s="31">
        <f t="shared" si="30"/>
        <v>0</v>
      </c>
      <c r="J57" s="53">
        <v>0</v>
      </c>
      <c r="K57" s="53">
        <v>0</v>
      </c>
      <c r="L57" s="53">
        <v>0</v>
      </c>
      <c r="M57" s="53">
        <v>0</v>
      </c>
      <c r="N57" s="53">
        <v>0</v>
      </c>
      <c r="O57" s="53">
        <v>0</v>
      </c>
      <c r="P57" s="53">
        <v>0</v>
      </c>
      <c r="Q57" s="53">
        <v>0</v>
      </c>
      <c r="R57" s="53">
        <v>0</v>
      </c>
      <c r="S57" s="52">
        <f t="shared" si="31"/>
        <v>0</v>
      </c>
      <c r="T57" s="53">
        <f t="shared" si="33"/>
        <v>0</v>
      </c>
      <c r="U57" s="32">
        <f t="shared" si="34"/>
        <v>0</v>
      </c>
      <c r="V57" s="33" t="s">
        <v>441</v>
      </c>
    </row>
    <row r="58" spans="1:22" ht="47.25">
      <c r="A58" s="63" t="s">
        <v>234</v>
      </c>
      <c r="B58" s="64" t="s">
        <v>227</v>
      </c>
      <c r="C58" s="65" t="s">
        <v>26</v>
      </c>
      <c r="D58" s="82">
        <f t="shared" ref="D58:T58" si="49">SUM(D59,D61,D63)</f>
        <v>0</v>
      </c>
      <c r="E58" s="82">
        <f t="shared" si="49"/>
        <v>0</v>
      </c>
      <c r="F58" s="82">
        <f t="shared" si="49"/>
        <v>0</v>
      </c>
      <c r="G58" s="82">
        <f t="shared" si="49"/>
        <v>0</v>
      </c>
      <c r="H58" s="82">
        <f t="shared" si="49"/>
        <v>0</v>
      </c>
      <c r="I58" s="82">
        <f t="shared" si="49"/>
        <v>0</v>
      </c>
      <c r="J58" s="82">
        <f t="shared" si="49"/>
        <v>0</v>
      </c>
      <c r="K58" s="82">
        <f t="shared" si="49"/>
        <v>0</v>
      </c>
      <c r="L58" s="82">
        <f t="shared" si="49"/>
        <v>0</v>
      </c>
      <c r="M58" s="82">
        <f t="shared" si="49"/>
        <v>0</v>
      </c>
      <c r="N58" s="82">
        <f t="shared" ref="N58" si="50">SUM(N59,N61,N63)</f>
        <v>0</v>
      </c>
      <c r="O58" s="82">
        <f t="shared" si="49"/>
        <v>0</v>
      </c>
      <c r="P58" s="82">
        <f t="shared" si="49"/>
        <v>0</v>
      </c>
      <c r="Q58" s="82">
        <f t="shared" si="49"/>
        <v>0</v>
      </c>
      <c r="R58" s="82">
        <f t="shared" si="49"/>
        <v>0</v>
      </c>
      <c r="S58" s="82">
        <f t="shared" si="49"/>
        <v>0</v>
      </c>
      <c r="T58" s="82">
        <f t="shared" si="49"/>
        <v>0</v>
      </c>
      <c r="U58" s="91">
        <f t="shared" si="34"/>
        <v>0</v>
      </c>
      <c r="V58" s="80" t="s">
        <v>442</v>
      </c>
    </row>
    <row r="59" spans="1:22" ht="141.75">
      <c r="A59" s="67" t="s">
        <v>235</v>
      </c>
      <c r="B59" s="68" t="s">
        <v>229</v>
      </c>
      <c r="C59" s="69" t="s">
        <v>26</v>
      </c>
      <c r="D59" s="83">
        <f t="shared" ref="D59:T59" si="51">SUM(D60)</f>
        <v>0</v>
      </c>
      <c r="E59" s="83">
        <f t="shared" si="51"/>
        <v>0</v>
      </c>
      <c r="F59" s="83">
        <f t="shared" si="51"/>
        <v>0</v>
      </c>
      <c r="G59" s="83">
        <f t="shared" si="51"/>
        <v>0</v>
      </c>
      <c r="H59" s="83">
        <f t="shared" si="51"/>
        <v>0</v>
      </c>
      <c r="I59" s="83">
        <f t="shared" si="51"/>
        <v>0</v>
      </c>
      <c r="J59" s="83">
        <f t="shared" si="51"/>
        <v>0</v>
      </c>
      <c r="K59" s="83">
        <f t="shared" si="51"/>
        <v>0</v>
      </c>
      <c r="L59" s="83">
        <f t="shared" si="51"/>
        <v>0</v>
      </c>
      <c r="M59" s="83">
        <f t="shared" si="51"/>
        <v>0</v>
      </c>
      <c r="N59" s="83">
        <f t="shared" si="51"/>
        <v>0</v>
      </c>
      <c r="O59" s="83">
        <f t="shared" si="51"/>
        <v>0</v>
      </c>
      <c r="P59" s="83">
        <f t="shared" si="51"/>
        <v>0</v>
      </c>
      <c r="Q59" s="83">
        <f t="shared" si="51"/>
        <v>0</v>
      </c>
      <c r="R59" s="83">
        <f t="shared" si="51"/>
        <v>0</v>
      </c>
      <c r="S59" s="83">
        <f t="shared" si="51"/>
        <v>0</v>
      </c>
      <c r="T59" s="83">
        <f t="shared" si="51"/>
        <v>0</v>
      </c>
      <c r="U59" s="92">
        <f t="shared" si="34"/>
        <v>0</v>
      </c>
      <c r="V59" s="93" t="s">
        <v>442</v>
      </c>
    </row>
    <row r="60" spans="1:22">
      <c r="A60" s="54" t="s">
        <v>27</v>
      </c>
      <c r="B60" s="54" t="s">
        <v>27</v>
      </c>
      <c r="C60" s="54" t="s">
        <v>27</v>
      </c>
      <c r="D60" s="81">
        <v>0</v>
      </c>
      <c r="E60" s="85">
        <v>0</v>
      </c>
      <c r="F60" s="53">
        <v>0</v>
      </c>
      <c r="G60" s="53">
        <v>0</v>
      </c>
      <c r="H60" s="31">
        <f t="shared" si="29"/>
        <v>0</v>
      </c>
      <c r="I60" s="31">
        <f t="shared" si="30"/>
        <v>0</v>
      </c>
      <c r="J60" s="53">
        <v>0</v>
      </c>
      <c r="K60" s="53">
        <v>0</v>
      </c>
      <c r="L60" s="53">
        <v>0</v>
      </c>
      <c r="M60" s="53">
        <v>0</v>
      </c>
      <c r="N60" s="53">
        <v>0</v>
      </c>
      <c r="O60" s="53">
        <v>0</v>
      </c>
      <c r="P60" s="53">
        <v>0</v>
      </c>
      <c r="Q60" s="53">
        <v>0</v>
      </c>
      <c r="R60" s="53">
        <v>0</v>
      </c>
      <c r="S60" s="52">
        <f t="shared" si="31"/>
        <v>0</v>
      </c>
      <c r="T60" s="53">
        <f t="shared" si="33"/>
        <v>0</v>
      </c>
      <c r="U60" s="32">
        <f t="shared" si="34"/>
        <v>0</v>
      </c>
      <c r="V60" s="33" t="s">
        <v>441</v>
      </c>
    </row>
    <row r="61" spans="1:22" ht="126">
      <c r="A61" s="67" t="s">
        <v>236</v>
      </c>
      <c r="B61" s="68" t="s">
        <v>231</v>
      </c>
      <c r="C61" s="69" t="s">
        <v>26</v>
      </c>
      <c r="D61" s="83">
        <f t="shared" ref="D61:T61" si="52">SUM(D62)</f>
        <v>0</v>
      </c>
      <c r="E61" s="83">
        <f t="shared" si="52"/>
        <v>0</v>
      </c>
      <c r="F61" s="83">
        <f t="shared" si="52"/>
        <v>0</v>
      </c>
      <c r="G61" s="83">
        <f t="shared" si="52"/>
        <v>0</v>
      </c>
      <c r="H61" s="83">
        <f t="shared" si="52"/>
        <v>0</v>
      </c>
      <c r="I61" s="83">
        <f t="shared" si="52"/>
        <v>0</v>
      </c>
      <c r="J61" s="83">
        <f t="shared" si="52"/>
        <v>0</v>
      </c>
      <c r="K61" s="83">
        <f t="shared" si="52"/>
        <v>0</v>
      </c>
      <c r="L61" s="83">
        <f t="shared" si="52"/>
        <v>0</v>
      </c>
      <c r="M61" s="83">
        <f t="shared" si="52"/>
        <v>0</v>
      </c>
      <c r="N61" s="83">
        <f t="shared" si="52"/>
        <v>0</v>
      </c>
      <c r="O61" s="83">
        <f t="shared" si="52"/>
        <v>0</v>
      </c>
      <c r="P61" s="83">
        <f t="shared" si="52"/>
        <v>0</v>
      </c>
      <c r="Q61" s="83">
        <f t="shared" si="52"/>
        <v>0</v>
      </c>
      <c r="R61" s="83">
        <f t="shared" si="52"/>
        <v>0</v>
      </c>
      <c r="S61" s="83">
        <f t="shared" si="52"/>
        <v>0</v>
      </c>
      <c r="T61" s="83">
        <f t="shared" si="52"/>
        <v>0</v>
      </c>
      <c r="U61" s="92">
        <f t="shared" si="34"/>
        <v>0</v>
      </c>
      <c r="V61" s="93" t="s">
        <v>442</v>
      </c>
    </row>
    <row r="62" spans="1:22">
      <c r="A62" s="54" t="s">
        <v>27</v>
      </c>
      <c r="B62" s="54" t="s">
        <v>27</v>
      </c>
      <c r="C62" s="54" t="s">
        <v>27</v>
      </c>
      <c r="D62" s="81">
        <v>0</v>
      </c>
      <c r="E62" s="85">
        <v>0</v>
      </c>
      <c r="F62" s="53">
        <v>0</v>
      </c>
      <c r="G62" s="53">
        <v>0</v>
      </c>
      <c r="H62" s="31">
        <f t="shared" si="29"/>
        <v>0</v>
      </c>
      <c r="I62" s="31">
        <f t="shared" si="30"/>
        <v>0</v>
      </c>
      <c r="J62" s="53">
        <v>0</v>
      </c>
      <c r="K62" s="53">
        <v>0</v>
      </c>
      <c r="L62" s="53">
        <v>0</v>
      </c>
      <c r="M62" s="53">
        <v>0</v>
      </c>
      <c r="N62" s="53">
        <v>0</v>
      </c>
      <c r="O62" s="53">
        <v>0</v>
      </c>
      <c r="P62" s="53">
        <v>0</v>
      </c>
      <c r="Q62" s="53">
        <v>0</v>
      </c>
      <c r="R62" s="53">
        <v>0</v>
      </c>
      <c r="S62" s="52">
        <f t="shared" si="31"/>
        <v>0</v>
      </c>
      <c r="T62" s="53">
        <f t="shared" si="33"/>
        <v>0</v>
      </c>
      <c r="U62" s="90">
        <f t="shared" si="34"/>
        <v>0</v>
      </c>
      <c r="V62" s="33" t="s">
        <v>441</v>
      </c>
    </row>
    <row r="63" spans="1:22" ht="126">
      <c r="A63" s="67" t="s">
        <v>237</v>
      </c>
      <c r="B63" s="68" t="s">
        <v>238</v>
      </c>
      <c r="C63" s="69" t="s">
        <v>26</v>
      </c>
      <c r="D63" s="83">
        <f t="shared" ref="D63:T63" si="53">SUM(D64)</f>
        <v>0</v>
      </c>
      <c r="E63" s="83">
        <f t="shared" si="53"/>
        <v>0</v>
      </c>
      <c r="F63" s="83">
        <f t="shared" si="53"/>
        <v>0</v>
      </c>
      <c r="G63" s="83">
        <f t="shared" si="53"/>
        <v>0</v>
      </c>
      <c r="H63" s="83">
        <f t="shared" si="53"/>
        <v>0</v>
      </c>
      <c r="I63" s="83">
        <f t="shared" si="53"/>
        <v>0</v>
      </c>
      <c r="J63" s="83">
        <f t="shared" si="53"/>
        <v>0</v>
      </c>
      <c r="K63" s="83">
        <f t="shared" si="53"/>
        <v>0</v>
      </c>
      <c r="L63" s="83">
        <f t="shared" si="53"/>
        <v>0</v>
      </c>
      <c r="M63" s="83">
        <f t="shared" si="53"/>
        <v>0</v>
      </c>
      <c r="N63" s="83">
        <f t="shared" si="53"/>
        <v>0</v>
      </c>
      <c r="O63" s="83">
        <f t="shared" si="53"/>
        <v>0</v>
      </c>
      <c r="P63" s="83">
        <f t="shared" si="53"/>
        <v>0</v>
      </c>
      <c r="Q63" s="83">
        <f t="shared" si="53"/>
        <v>0</v>
      </c>
      <c r="R63" s="83">
        <f t="shared" si="53"/>
        <v>0</v>
      </c>
      <c r="S63" s="83">
        <f t="shared" si="53"/>
        <v>0</v>
      </c>
      <c r="T63" s="83">
        <f t="shared" si="53"/>
        <v>0</v>
      </c>
      <c r="U63" s="92">
        <f t="shared" si="34"/>
        <v>0</v>
      </c>
      <c r="V63" s="93" t="s">
        <v>442</v>
      </c>
    </row>
    <row r="64" spans="1:22">
      <c r="A64" s="54" t="s">
        <v>27</v>
      </c>
      <c r="B64" s="54" t="s">
        <v>27</v>
      </c>
      <c r="C64" s="54" t="s">
        <v>27</v>
      </c>
      <c r="D64" s="81">
        <v>0</v>
      </c>
      <c r="E64" s="85">
        <v>0</v>
      </c>
      <c r="F64" s="53">
        <v>0</v>
      </c>
      <c r="G64" s="53">
        <v>0</v>
      </c>
      <c r="H64" s="31">
        <f t="shared" si="29"/>
        <v>0</v>
      </c>
      <c r="I64" s="31">
        <f t="shared" si="30"/>
        <v>0</v>
      </c>
      <c r="J64" s="53">
        <v>0</v>
      </c>
      <c r="K64" s="53">
        <v>0</v>
      </c>
      <c r="L64" s="53">
        <v>0</v>
      </c>
      <c r="M64" s="53">
        <v>0</v>
      </c>
      <c r="N64" s="53">
        <v>0</v>
      </c>
      <c r="O64" s="53">
        <v>0</v>
      </c>
      <c r="P64" s="53">
        <v>0</v>
      </c>
      <c r="Q64" s="53">
        <v>0</v>
      </c>
      <c r="R64" s="53">
        <v>0</v>
      </c>
      <c r="S64" s="52">
        <f t="shared" si="31"/>
        <v>0</v>
      </c>
      <c r="T64" s="53">
        <f t="shared" si="33"/>
        <v>0</v>
      </c>
      <c r="U64" s="90">
        <f t="shared" si="34"/>
        <v>0</v>
      </c>
      <c r="V64" s="33" t="s">
        <v>441</v>
      </c>
    </row>
    <row r="65" spans="1:22" ht="126">
      <c r="A65" s="60" t="s">
        <v>239</v>
      </c>
      <c r="B65" s="61" t="s">
        <v>240</v>
      </c>
      <c r="C65" s="62" t="s">
        <v>26</v>
      </c>
      <c r="D65" s="79">
        <f t="shared" ref="D65:E65" si="54">SUM(D66,D68)</f>
        <v>0</v>
      </c>
      <c r="E65" s="79">
        <f t="shared" si="54"/>
        <v>0</v>
      </c>
      <c r="F65" s="79">
        <f t="shared" ref="F65:T65" si="55">SUM(F66,F68)</f>
        <v>0</v>
      </c>
      <c r="G65" s="79">
        <f t="shared" si="55"/>
        <v>0.26400000000000001</v>
      </c>
      <c r="H65" s="79">
        <f t="shared" si="55"/>
        <v>0.26400000000000001</v>
      </c>
      <c r="I65" s="79">
        <f t="shared" si="55"/>
        <v>0</v>
      </c>
      <c r="J65" s="79">
        <f t="shared" si="55"/>
        <v>0</v>
      </c>
      <c r="K65" s="79">
        <f t="shared" si="55"/>
        <v>0</v>
      </c>
      <c r="L65" s="79">
        <f t="shared" si="55"/>
        <v>0</v>
      </c>
      <c r="M65" s="79">
        <f t="shared" si="55"/>
        <v>0</v>
      </c>
      <c r="N65" s="79">
        <f t="shared" si="55"/>
        <v>0.26400000000000001</v>
      </c>
      <c r="O65" s="79">
        <f t="shared" si="55"/>
        <v>0</v>
      </c>
      <c r="P65" s="79">
        <f t="shared" si="55"/>
        <v>0</v>
      </c>
      <c r="Q65" s="79">
        <f t="shared" si="55"/>
        <v>0</v>
      </c>
      <c r="R65" s="79">
        <f t="shared" si="55"/>
        <v>0</v>
      </c>
      <c r="S65" s="79">
        <f t="shared" si="55"/>
        <v>0.26400000000000001</v>
      </c>
      <c r="T65" s="79">
        <f t="shared" si="55"/>
        <v>0</v>
      </c>
      <c r="U65" s="86">
        <f>IF(I65&gt;0,(IF((SUM(J65+L65)=0), 1,(I65/SUM(J65+L65)-1))),(IF((SUM(J65+L65)=0), 0,(I65/SUM(J65+L65)-1))))</f>
        <v>0</v>
      </c>
      <c r="V65" s="79" t="s">
        <v>442</v>
      </c>
    </row>
    <row r="66" spans="1:22" ht="94.5">
      <c r="A66" s="63" t="s">
        <v>241</v>
      </c>
      <c r="B66" s="64" t="s">
        <v>242</v>
      </c>
      <c r="C66" s="65" t="s">
        <v>26</v>
      </c>
      <c r="D66" s="82">
        <f t="shared" ref="D66:T66" si="56">SUM(D67)</f>
        <v>0</v>
      </c>
      <c r="E66" s="82">
        <f t="shared" si="56"/>
        <v>0</v>
      </c>
      <c r="F66" s="82">
        <f t="shared" si="56"/>
        <v>0</v>
      </c>
      <c r="G66" s="82">
        <f t="shared" si="56"/>
        <v>0</v>
      </c>
      <c r="H66" s="82">
        <f t="shared" si="56"/>
        <v>0</v>
      </c>
      <c r="I66" s="82">
        <f t="shared" si="56"/>
        <v>0</v>
      </c>
      <c r="J66" s="82">
        <f t="shared" si="56"/>
        <v>0</v>
      </c>
      <c r="K66" s="82">
        <f t="shared" si="56"/>
        <v>0</v>
      </c>
      <c r="L66" s="82">
        <f t="shared" si="56"/>
        <v>0</v>
      </c>
      <c r="M66" s="82">
        <f t="shared" si="56"/>
        <v>0</v>
      </c>
      <c r="N66" s="82">
        <f t="shared" si="56"/>
        <v>0</v>
      </c>
      <c r="O66" s="82">
        <f t="shared" si="56"/>
        <v>0</v>
      </c>
      <c r="P66" s="82">
        <f t="shared" si="56"/>
        <v>0</v>
      </c>
      <c r="Q66" s="82">
        <f t="shared" si="56"/>
        <v>0</v>
      </c>
      <c r="R66" s="82">
        <f t="shared" si="56"/>
        <v>0</v>
      </c>
      <c r="S66" s="82">
        <f t="shared" si="56"/>
        <v>0</v>
      </c>
      <c r="T66" s="82">
        <f t="shared" si="56"/>
        <v>0</v>
      </c>
      <c r="U66" s="91">
        <f t="shared" si="34"/>
        <v>0</v>
      </c>
      <c r="V66" s="80" t="s">
        <v>442</v>
      </c>
    </row>
    <row r="67" spans="1:22">
      <c r="A67" s="54" t="s">
        <v>27</v>
      </c>
      <c r="B67" s="54" t="s">
        <v>27</v>
      </c>
      <c r="C67" s="54" t="s">
        <v>27</v>
      </c>
      <c r="D67" s="81">
        <v>0</v>
      </c>
      <c r="E67" s="85">
        <v>0</v>
      </c>
      <c r="F67" s="53">
        <v>0</v>
      </c>
      <c r="G67" s="53">
        <v>0</v>
      </c>
      <c r="H67" s="31">
        <f t="shared" si="29"/>
        <v>0</v>
      </c>
      <c r="I67" s="31">
        <f t="shared" si="30"/>
        <v>0</v>
      </c>
      <c r="J67" s="53">
        <v>0</v>
      </c>
      <c r="K67" s="53">
        <v>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53">
        <v>0</v>
      </c>
      <c r="S67" s="52">
        <f t="shared" si="31"/>
        <v>0</v>
      </c>
      <c r="T67" s="53">
        <f t="shared" si="33"/>
        <v>0</v>
      </c>
      <c r="U67" s="90">
        <f t="shared" si="34"/>
        <v>0</v>
      </c>
      <c r="V67" s="33" t="s">
        <v>441</v>
      </c>
    </row>
    <row r="68" spans="1:22" ht="110.25">
      <c r="A68" s="63" t="s">
        <v>243</v>
      </c>
      <c r="B68" s="64" t="s">
        <v>244</v>
      </c>
      <c r="C68" s="65" t="s">
        <v>26</v>
      </c>
      <c r="D68" s="80">
        <f t="shared" ref="D68:S69" si="57">SUM(D69)</f>
        <v>0</v>
      </c>
      <c r="E68" s="80">
        <f t="shared" si="57"/>
        <v>0</v>
      </c>
      <c r="F68" s="80">
        <f t="shared" si="57"/>
        <v>0</v>
      </c>
      <c r="G68" s="80">
        <f t="shared" si="57"/>
        <v>0.26400000000000001</v>
      </c>
      <c r="H68" s="80">
        <f t="shared" si="57"/>
        <v>0.26400000000000001</v>
      </c>
      <c r="I68" s="80">
        <f t="shared" si="57"/>
        <v>0</v>
      </c>
      <c r="J68" s="80">
        <f t="shared" si="57"/>
        <v>0</v>
      </c>
      <c r="K68" s="80">
        <f t="shared" si="57"/>
        <v>0</v>
      </c>
      <c r="L68" s="80">
        <f t="shared" si="57"/>
        <v>0</v>
      </c>
      <c r="M68" s="80">
        <f t="shared" si="57"/>
        <v>0</v>
      </c>
      <c r="N68" s="80">
        <f t="shared" si="57"/>
        <v>0.26400000000000001</v>
      </c>
      <c r="O68" s="80">
        <f t="shared" si="57"/>
        <v>0</v>
      </c>
      <c r="P68" s="80">
        <f t="shared" si="57"/>
        <v>0</v>
      </c>
      <c r="Q68" s="80">
        <f t="shared" si="57"/>
        <v>0</v>
      </c>
      <c r="R68" s="80">
        <f t="shared" si="57"/>
        <v>0</v>
      </c>
      <c r="S68" s="80">
        <f t="shared" si="57"/>
        <v>0.26400000000000001</v>
      </c>
      <c r="T68" s="80">
        <f t="shared" ref="T68" si="58">SUM(T69)</f>
        <v>0</v>
      </c>
      <c r="U68" s="91">
        <f>IF(I68&gt;0,(IF((SUM(J68+L68)=0), 1,(I68/SUM(J68+L68)-1))),(IF((SUM(J68+L68)=0), 0,(I68/SUM(J68+L68)-1))))</f>
        <v>0</v>
      </c>
      <c r="V68" s="80" t="s">
        <v>442</v>
      </c>
    </row>
    <row r="69" spans="1:22" ht="31.5">
      <c r="A69" s="40" t="s">
        <v>245</v>
      </c>
      <c r="B69" s="43" t="s">
        <v>75</v>
      </c>
      <c r="C69" s="42" t="s">
        <v>26</v>
      </c>
      <c r="D69" s="21">
        <f t="shared" si="57"/>
        <v>0</v>
      </c>
      <c r="E69" s="21">
        <f t="shared" si="57"/>
        <v>0</v>
      </c>
      <c r="F69" s="21">
        <f t="shared" si="57"/>
        <v>0</v>
      </c>
      <c r="G69" s="21">
        <f t="shared" si="57"/>
        <v>0.26400000000000001</v>
      </c>
      <c r="H69" s="21">
        <f t="shared" si="57"/>
        <v>0.26400000000000001</v>
      </c>
      <c r="I69" s="21">
        <f t="shared" si="57"/>
        <v>0</v>
      </c>
      <c r="J69" s="21">
        <f t="shared" si="57"/>
        <v>0</v>
      </c>
      <c r="K69" s="21">
        <f t="shared" si="57"/>
        <v>0</v>
      </c>
      <c r="L69" s="21">
        <f t="shared" si="57"/>
        <v>0</v>
      </c>
      <c r="M69" s="21">
        <f t="shared" si="57"/>
        <v>0</v>
      </c>
      <c r="N69" s="21">
        <f t="shared" si="57"/>
        <v>0.26400000000000001</v>
      </c>
      <c r="O69" s="21">
        <f t="shared" si="57"/>
        <v>0</v>
      </c>
      <c r="P69" s="21">
        <f t="shared" si="57"/>
        <v>0</v>
      </c>
      <c r="Q69" s="21">
        <f t="shared" si="57"/>
        <v>0</v>
      </c>
      <c r="R69" s="21">
        <f t="shared" si="57"/>
        <v>0</v>
      </c>
      <c r="S69" s="21">
        <f t="shared" si="57"/>
        <v>0.26400000000000001</v>
      </c>
      <c r="T69" s="21">
        <f t="shared" ref="T69" si="59">SUM(T70)</f>
        <v>0</v>
      </c>
      <c r="U69" s="88">
        <f>IF(I69&gt;0,(IF((SUM(J69+L69)=0), 1,(I69/SUM(J69+L69)-1))),(IF((SUM(J69+L69)=0), 0,(I69/SUM(J69+L69)-1))))</f>
        <v>0</v>
      </c>
      <c r="V69" s="21" t="s">
        <v>442</v>
      </c>
    </row>
    <row r="70" spans="1:22" ht="63">
      <c r="A70" s="28" t="s">
        <v>246</v>
      </c>
      <c r="B70" s="36" t="s">
        <v>247</v>
      </c>
      <c r="C70" s="37" t="s">
        <v>248</v>
      </c>
      <c r="D70" s="81">
        <v>0</v>
      </c>
      <c r="E70" s="85">
        <v>0</v>
      </c>
      <c r="F70" s="53">
        <v>0</v>
      </c>
      <c r="G70" s="53">
        <f>0.264-E70</f>
        <v>0.26400000000000001</v>
      </c>
      <c r="H70" s="31">
        <f t="shared" si="29"/>
        <v>0.26400000000000001</v>
      </c>
      <c r="I70" s="31">
        <f t="shared" si="30"/>
        <v>0</v>
      </c>
      <c r="J70" s="53">
        <v>0</v>
      </c>
      <c r="K70" s="53">
        <v>0</v>
      </c>
      <c r="L70" s="53">
        <v>0</v>
      </c>
      <c r="M70" s="53">
        <v>0</v>
      </c>
      <c r="N70" s="53">
        <v>0.26400000000000001</v>
      </c>
      <c r="O70" s="53">
        <v>0</v>
      </c>
      <c r="P70" s="53">
        <v>0</v>
      </c>
      <c r="Q70" s="53">
        <v>0</v>
      </c>
      <c r="R70" s="53">
        <v>0</v>
      </c>
      <c r="S70" s="52">
        <f t="shared" si="31"/>
        <v>0.26400000000000001</v>
      </c>
      <c r="T70" s="53">
        <f>I70-(J70+L70)</f>
        <v>0</v>
      </c>
      <c r="U70" s="32">
        <f>IF(I70&gt;0,(IF((SUM(J70+L70)=0), 1,(I70/SUM(J70+L70)-1))),(IF((SUM(J70+L70)=0), 0,(I70/SUM(J70+L70)-1))))</f>
        <v>0</v>
      </c>
      <c r="V70" s="33" t="s">
        <v>443</v>
      </c>
    </row>
    <row r="71" spans="1:22" ht="47.25">
      <c r="A71" s="57" t="s">
        <v>249</v>
      </c>
      <c r="B71" s="58" t="s">
        <v>250</v>
      </c>
      <c r="C71" s="59" t="s">
        <v>26</v>
      </c>
      <c r="D71" s="78">
        <f t="shared" ref="D71:E71" si="60">SUM(D72,D127,D146,D163)</f>
        <v>0</v>
      </c>
      <c r="E71" s="78">
        <f t="shared" si="60"/>
        <v>9.9979999999999993</v>
      </c>
      <c r="F71" s="78">
        <f t="shared" ref="F71:T71" si="61">SUM(F72,F127,F146,F163)</f>
        <v>0</v>
      </c>
      <c r="G71" s="78">
        <f t="shared" si="61"/>
        <v>46.597000000000001</v>
      </c>
      <c r="H71" s="78">
        <f t="shared" si="61"/>
        <v>16.804000000000002</v>
      </c>
      <c r="I71" s="78">
        <f t="shared" si="61"/>
        <v>0</v>
      </c>
      <c r="J71" s="78">
        <f t="shared" si="61"/>
        <v>0</v>
      </c>
      <c r="K71" s="78">
        <f t="shared" si="61"/>
        <v>0</v>
      </c>
      <c r="L71" s="78">
        <f t="shared" si="61"/>
        <v>0</v>
      </c>
      <c r="M71" s="78">
        <f t="shared" si="61"/>
        <v>0</v>
      </c>
      <c r="N71" s="78">
        <f t="shared" ref="N71" si="62">SUM(N72,N127,N146,N163)</f>
        <v>11.626000000000001</v>
      </c>
      <c r="O71" s="78">
        <f t="shared" si="61"/>
        <v>0</v>
      </c>
      <c r="P71" s="78">
        <f t="shared" si="61"/>
        <v>5.1779999999999999</v>
      </c>
      <c r="Q71" s="78">
        <f t="shared" si="61"/>
        <v>0</v>
      </c>
      <c r="R71" s="78">
        <f t="shared" si="61"/>
        <v>0</v>
      </c>
      <c r="S71" s="78">
        <f t="shared" si="61"/>
        <v>46.597000000000001</v>
      </c>
      <c r="T71" s="78">
        <f t="shared" si="61"/>
        <v>0</v>
      </c>
      <c r="U71" s="89">
        <f>IF(I71&gt;0,(IF((SUM(J71+L71)=0), 1,(I71/SUM(J71+L71)-1))),(IF((SUM(J71+L71)=0), 0,(I71/SUM(J71+L71)-1))))</f>
        <v>0</v>
      </c>
      <c r="V71" s="78" t="s">
        <v>442</v>
      </c>
    </row>
    <row r="72" spans="1:22" ht="78.75">
      <c r="A72" s="60" t="s">
        <v>251</v>
      </c>
      <c r="B72" s="61" t="s">
        <v>252</v>
      </c>
      <c r="C72" s="62" t="s">
        <v>26</v>
      </c>
      <c r="D72" s="79">
        <f t="shared" ref="D72:E72" si="63">SUM(D73,D75)</f>
        <v>0</v>
      </c>
      <c r="E72" s="79">
        <f t="shared" si="63"/>
        <v>7.6539999999999999</v>
      </c>
      <c r="F72" s="79">
        <f t="shared" ref="F72:T72" si="64">SUM(F73,F75)</f>
        <v>0</v>
      </c>
      <c r="G72" s="79">
        <f t="shared" si="64"/>
        <v>20.588999999999999</v>
      </c>
      <c r="H72" s="79">
        <f t="shared" si="64"/>
        <v>9.5949999999999989</v>
      </c>
      <c r="I72" s="79">
        <f t="shared" si="64"/>
        <v>0</v>
      </c>
      <c r="J72" s="79">
        <f t="shared" si="64"/>
        <v>0</v>
      </c>
      <c r="K72" s="79">
        <f t="shared" si="64"/>
        <v>0</v>
      </c>
      <c r="L72" s="79">
        <f t="shared" si="64"/>
        <v>0</v>
      </c>
      <c r="M72" s="79">
        <f t="shared" si="64"/>
        <v>0</v>
      </c>
      <c r="N72" s="79">
        <f t="shared" ref="N72" si="65">SUM(N73,N75)</f>
        <v>4.4170000000000007</v>
      </c>
      <c r="O72" s="79">
        <f t="shared" si="64"/>
        <v>0</v>
      </c>
      <c r="P72" s="79">
        <f t="shared" si="64"/>
        <v>5.1779999999999999</v>
      </c>
      <c r="Q72" s="79">
        <f t="shared" si="64"/>
        <v>0</v>
      </c>
      <c r="R72" s="79">
        <f t="shared" si="64"/>
        <v>0</v>
      </c>
      <c r="S72" s="79">
        <f t="shared" si="64"/>
        <v>20.588999999999999</v>
      </c>
      <c r="T72" s="79">
        <f t="shared" si="64"/>
        <v>0</v>
      </c>
      <c r="U72" s="86">
        <f>IF(I72&gt;0,(IF((SUM(J72+L72)=0), 1,(I72/SUM(J72+L72)-1))),(IF((SUM(J72+L72)=0), 0,(I72/SUM(J72+L72)-1))))</f>
        <v>0</v>
      </c>
      <c r="V72" s="79" t="s">
        <v>442</v>
      </c>
    </row>
    <row r="73" spans="1:22" ht="47.25">
      <c r="A73" s="63" t="s">
        <v>253</v>
      </c>
      <c r="B73" s="64" t="s">
        <v>254</v>
      </c>
      <c r="C73" s="65" t="s">
        <v>26</v>
      </c>
      <c r="D73" s="82">
        <f t="shared" ref="D73:T73" si="66">SUM(D74)</f>
        <v>0</v>
      </c>
      <c r="E73" s="82">
        <f t="shared" si="66"/>
        <v>0</v>
      </c>
      <c r="F73" s="82">
        <f t="shared" si="66"/>
        <v>0</v>
      </c>
      <c r="G73" s="82">
        <f t="shared" si="66"/>
        <v>0</v>
      </c>
      <c r="H73" s="82">
        <f t="shared" si="66"/>
        <v>0</v>
      </c>
      <c r="I73" s="82">
        <f t="shared" si="66"/>
        <v>0</v>
      </c>
      <c r="J73" s="82">
        <f t="shared" si="66"/>
        <v>0</v>
      </c>
      <c r="K73" s="82">
        <f t="shared" si="66"/>
        <v>0</v>
      </c>
      <c r="L73" s="82">
        <f t="shared" si="66"/>
        <v>0</v>
      </c>
      <c r="M73" s="82">
        <f t="shared" si="66"/>
        <v>0</v>
      </c>
      <c r="N73" s="82">
        <f t="shared" si="66"/>
        <v>0</v>
      </c>
      <c r="O73" s="82">
        <f t="shared" si="66"/>
        <v>0</v>
      </c>
      <c r="P73" s="82">
        <f t="shared" si="66"/>
        <v>0</v>
      </c>
      <c r="Q73" s="82">
        <f t="shared" si="66"/>
        <v>0</v>
      </c>
      <c r="R73" s="82">
        <f t="shared" si="66"/>
        <v>0</v>
      </c>
      <c r="S73" s="82">
        <f t="shared" si="66"/>
        <v>0</v>
      </c>
      <c r="T73" s="82">
        <f t="shared" si="66"/>
        <v>0</v>
      </c>
      <c r="U73" s="91">
        <f t="shared" si="34"/>
        <v>0</v>
      </c>
      <c r="V73" s="80" t="s">
        <v>442</v>
      </c>
    </row>
    <row r="74" spans="1:22">
      <c r="A74" s="54" t="s">
        <v>27</v>
      </c>
      <c r="B74" s="54" t="s">
        <v>27</v>
      </c>
      <c r="C74" s="54" t="s">
        <v>27</v>
      </c>
      <c r="D74" s="81">
        <v>0</v>
      </c>
      <c r="E74" s="85">
        <v>0</v>
      </c>
      <c r="F74" s="53">
        <v>0</v>
      </c>
      <c r="G74" s="53">
        <v>0</v>
      </c>
      <c r="H74" s="31">
        <f t="shared" si="29"/>
        <v>0</v>
      </c>
      <c r="I74" s="31">
        <f t="shared" si="30"/>
        <v>0</v>
      </c>
      <c r="J74" s="53">
        <v>0</v>
      </c>
      <c r="K74" s="53">
        <v>0</v>
      </c>
      <c r="L74" s="53">
        <v>0</v>
      </c>
      <c r="M74" s="53">
        <v>0</v>
      </c>
      <c r="N74" s="53">
        <v>0</v>
      </c>
      <c r="O74" s="53">
        <v>0</v>
      </c>
      <c r="P74" s="53">
        <v>0</v>
      </c>
      <c r="Q74" s="53">
        <v>0</v>
      </c>
      <c r="R74" s="53">
        <v>0</v>
      </c>
      <c r="S74" s="52">
        <f t="shared" si="31"/>
        <v>0</v>
      </c>
      <c r="T74" s="53">
        <f t="shared" si="33"/>
        <v>0</v>
      </c>
      <c r="U74" s="32">
        <f t="shared" si="34"/>
        <v>0</v>
      </c>
      <c r="V74" s="33" t="s">
        <v>441</v>
      </c>
    </row>
    <row r="75" spans="1:22" ht="78.75">
      <c r="A75" s="63" t="s">
        <v>255</v>
      </c>
      <c r="B75" s="64" t="s">
        <v>256</v>
      </c>
      <c r="C75" s="65" t="s">
        <v>26</v>
      </c>
      <c r="D75" s="80">
        <f t="shared" ref="D75:E75" si="67">SUM(D76,D88)</f>
        <v>0</v>
      </c>
      <c r="E75" s="80">
        <f t="shared" si="67"/>
        <v>7.6539999999999999</v>
      </c>
      <c r="F75" s="80">
        <f t="shared" ref="F75:T75" si="68">SUM(F76,F88)</f>
        <v>0</v>
      </c>
      <c r="G75" s="80">
        <f t="shared" si="68"/>
        <v>20.588999999999999</v>
      </c>
      <c r="H75" s="80">
        <f t="shared" si="68"/>
        <v>9.5949999999999989</v>
      </c>
      <c r="I75" s="80">
        <f t="shared" si="68"/>
        <v>0</v>
      </c>
      <c r="J75" s="80">
        <f t="shared" si="68"/>
        <v>0</v>
      </c>
      <c r="K75" s="80">
        <f t="shared" si="68"/>
        <v>0</v>
      </c>
      <c r="L75" s="80">
        <f t="shared" si="68"/>
        <v>0</v>
      </c>
      <c r="M75" s="80">
        <f t="shared" si="68"/>
        <v>0</v>
      </c>
      <c r="N75" s="80">
        <f t="shared" ref="N75" si="69">SUM(N76,N88)</f>
        <v>4.4170000000000007</v>
      </c>
      <c r="O75" s="80">
        <f t="shared" si="68"/>
        <v>0</v>
      </c>
      <c r="P75" s="80">
        <f t="shared" si="68"/>
        <v>5.1779999999999999</v>
      </c>
      <c r="Q75" s="80">
        <f t="shared" si="68"/>
        <v>0</v>
      </c>
      <c r="R75" s="80">
        <f t="shared" si="68"/>
        <v>0</v>
      </c>
      <c r="S75" s="80">
        <f t="shared" si="68"/>
        <v>20.588999999999999</v>
      </c>
      <c r="T75" s="80">
        <f t="shared" si="68"/>
        <v>0</v>
      </c>
      <c r="U75" s="91">
        <f>IF(I75&gt;0,(IF((SUM(J75+L75)=0), 1,(I75/SUM(J75+L75)-1))),(IF((SUM(J75+L75)=0), 0,(I75/SUM(J75+L75)-1))))</f>
        <v>0</v>
      </c>
      <c r="V75" s="80" t="s">
        <v>442</v>
      </c>
    </row>
    <row r="76" spans="1:22" ht="31.5">
      <c r="A76" s="25" t="s">
        <v>257</v>
      </c>
      <c r="B76" s="26" t="s">
        <v>32</v>
      </c>
      <c r="C76" s="19" t="s">
        <v>26</v>
      </c>
      <c r="D76" s="20">
        <f t="shared" ref="D76:E76" si="70">SUM(D77:D87)</f>
        <v>0</v>
      </c>
      <c r="E76" s="20">
        <f t="shared" si="70"/>
        <v>0</v>
      </c>
      <c r="F76" s="20">
        <f t="shared" ref="F76:T76" si="71">SUM(F77:F87)</f>
        <v>0</v>
      </c>
      <c r="G76" s="20">
        <f t="shared" si="71"/>
        <v>4.1849999999999996</v>
      </c>
      <c r="H76" s="20">
        <f t="shared" si="71"/>
        <v>2.2359999999999998</v>
      </c>
      <c r="I76" s="20">
        <f t="shared" si="71"/>
        <v>0</v>
      </c>
      <c r="J76" s="20">
        <f t="shared" si="71"/>
        <v>0</v>
      </c>
      <c r="K76" s="20">
        <f t="shared" si="71"/>
        <v>0</v>
      </c>
      <c r="L76" s="20">
        <f t="shared" si="71"/>
        <v>0</v>
      </c>
      <c r="M76" s="20">
        <f t="shared" si="71"/>
        <v>0</v>
      </c>
      <c r="N76" s="20">
        <f t="shared" ref="N76" si="72">SUM(N77:N87)</f>
        <v>0.83799999999999997</v>
      </c>
      <c r="O76" s="20">
        <f t="shared" si="71"/>
        <v>0</v>
      </c>
      <c r="P76" s="20">
        <f t="shared" si="71"/>
        <v>1.3979999999999999</v>
      </c>
      <c r="Q76" s="20">
        <f t="shared" si="71"/>
        <v>0</v>
      </c>
      <c r="R76" s="20">
        <f t="shared" si="71"/>
        <v>0</v>
      </c>
      <c r="S76" s="20">
        <f t="shared" si="71"/>
        <v>4.1849999999999996</v>
      </c>
      <c r="T76" s="20">
        <f t="shared" si="71"/>
        <v>0</v>
      </c>
      <c r="U76" s="87">
        <f>IF(I76&gt;0,(IF((SUM(J76+L76)=0), 1,(I76/SUM(J76+L76)-1))),(IF((SUM(J76+L76)=0), 0,(I76/SUM(J76+L76)-1))))</f>
        <v>0</v>
      </c>
      <c r="V76" s="20" t="s">
        <v>442</v>
      </c>
    </row>
    <row r="77" spans="1:22" ht="78.75">
      <c r="A77" s="28" t="s">
        <v>258</v>
      </c>
      <c r="B77" s="66" t="s">
        <v>259</v>
      </c>
      <c r="C77" s="30" t="s">
        <v>57</v>
      </c>
      <c r="D77" s="81">
        <v>0</v>
      </c>
      <c r="E77" s="38">
        <v>0</v>
      </c>
      <c r="F77" s="53">
        <v>0</v>
      </c>
      <c r="G77" s="53">
        <f>0-E77</f>
        <v>0</v>
      </c>
      <c r="H77" s="31">
        <f t="shared" si="29"/>
        <v>0</v>
      </c>
      <c r="I77" s="31">
        <f t="shared" si="30"/>
        <v>0</v>
      </c>
      <c r="J77" s="53">
        <v>0</v>
      </c>
      <c r="K77" s="53">
        <v>0</v>
      </c>
      <c r="L77" s="53">
        <v>0</v>
      </c>
      <c r="M77" s="53">
        <v>0</v>
      </c>
      <c r="N77" s="53">
        <v>0</v>
      </c>
      <c r="O77" s="53">
        <v>0</v>
      </c>
      <c r="P77" s="53">
        <v>0</v>
      </c>
      <c r="Q77" s="53">
        <v>0</v>
      </c>
      <c r="R77" s="53">
        <v>0</v>
      </c>
      <c r="S77" s="52">
        <f t="shared" si="31"/>
        <v>0</v>
      </c>
      <c r="T77" s="53">
        <f t="shared" si="33"/>
        <v>0</v>
      </c>
      <c r="U77" s="32">
        <f t="shared" si="34"/>
        <v>0</v>
      </c>
      <c r="V77" s="33" t="s">
        <v>441</v>
      </c>
    </row>
    <row r="78" spans="1:22" ht="47.25">
      <c r="A78" s="28" t="s">
        <v>260</v>
      </c>
      <c r="B78" s="70" t="s">
        <v>58</v>
      </c>
      <c r="C78" s="30" t="s">
        <v>59</v>
      </c>
      <c r="D78" s="81">
        <v>0</v>
      </c>
      <c r="E78" s="38">
        <v>0</v>
      </c>
      <c r="F78" s="53">
        <v>0</v>
      </c>
      <c r="G78" s="53">
        <f>0-E78</f>
        <v>0</v>
      </c>
      <c r="H78" s="31">
        <f t="shared" si="29"/>
        <v>0</v>
      </c>
      <c r="I78" s="31">
        <f t="shared" si="30"/>
        <v>0</v>
      </c>
      <c r="J78" s="53">
        <v>0</v>
      </c>
      <c r="K78" s="53">
        <v>0</v>
      </c>
      <c r="L78" s="53">
        <v>0</v>
      </c>
      <c r="M78" s="53">
        <v>0</v>
      </c>
      <c r="N78" s="53">
        <v>0</v>
      </c>
      <c r="O78" s="53">
        <v>0</v>
      </c>
      <c r="P78" s="53">
        <v>0</v>
      </c>
      <c r="Q78" s="53">
        <v>0</v>
      </c>
      <c r="R78" s="53">
        <v>0</v>
      </c>
      <c r="S78" s="52">
        <f t="shared" si="31"/>
        <v>0</v>
      </c>
      <c r="T78" s="53">
        <f t="shared" si="33"/>
        <v>0</v>
      </c>
      <c r="U78" s="32">
        <f t="shared" si="34"/>
        <v>0</v>
      </c>
      <c r="V78" s="33" t="s">
        <v>441</v>
      </c>
    </row>
    <row r="79" spans="1:22" ht="47.25">
      <c r="A79" s="28" t="s">
        <v>261</v>
      </c>
      <c r="B79" s="70" t="s">
        <v>262</v>
      </c>
      <c r="C79" s="30" t="s">
        <v>60</v>
      </c>
      <c r="D79" s="81">
        <v>0</v>
      </c>
      <c r="E79" s="38">
        <v>0</v>
      </c>
      <c r="F79" s="53">
        <v>0</v>
      </c>
      <c r="G79" s="53">
        <f>0.699-E79</f>
        <v>0.69899999999999995</v>
      </c>
      <c r="H79" s="31">
        <f t="shared" si="29"/>
        <v>0.69899999999999995</v>
      </c>
      <c r="I79" s="31">
        <f t="shared" si="30"/>
        <v>0</v>
      </c>
      <c r="J79" s="53">
        <v>0</v>
      </c>
      <c r="K79" s="53">
        <v>0</v>
      </c>
      <c r="L79" s="53">
        <v>0</v>
      </c>
      <c r="M79" s="53">
        <v>0</v>
      </c>
      <c r="N79" s="53">
        <v>0</v>
      </c>
      <c r="O79" s="53">
        <v>0</v>
      </c>
      <c r="P79" s="38">
        <v>0.69899999999999995</v>
      </c>
      <c r="Q79" s="53">
        <v>0</v>
      </c>
      <c r="R79" s="53">
        <v>0</v>
      </c>
      <c r="S79" s="52">
        <f t="shared" si="31"/>
        <v>0.69899999999999995</v>
      </c>
      <c r="T79" s="53">
        <f>I79-(J79+L79)</f>
        <v>0</v>
      </c>
      <c r="U79" s="32">
        <f>IF(I79&gt;0,(IF((SUM(J79+L79)=0), 1,(I79/SUM(J79+L79)-1))),(IF((SUM(J79+L79)=0), 0,(I79/SUM(J79+L79)-1))))</f>
        <v>0</v>
      </c>
      <c r="V79" s="33" t="s">
        <v>444</v>
      </c>
    </row>
    <row r="80" spans="1:22" ht="47.25">
      <c r="A80" s="28" t="s">
        <v>263</v>
      </c>
      <c r="B80" s="70" t="s">
        <v>61</v>
      </c>
      <c r="C80" s="38" t="s">
        <v>62</v>
      </c>
      <c r="D80" s="81">
        <v>0</v>
      </c>
      <c r="E80" s="38">
        <v>0</v>
      </c>
      <c r="F80" s="53">
        <v>0</v>
      </c>
      <c r="G80" s="53">
        <f>0.761-E80</f>
        <v>0.76100000000000001</v>
      </c>
      <c r="H80" s="31">
        <f t="shared" si="29"/>
        <v>0</v>
      </c>
      <c r="I80" s="31">
        <f t="shared" si="30"/>
        <v>0</v>
      </c>
      <c r="J80" s="53">
        <v>0</v>
      </c>
      <c r="K80" s="53">
        <v>0</v>
      </c>
      <c r="L80" s="53">
        <v>0</v>
      </c>
      <c r="M80" s="53">
        <v>0</v>
      </c>
      <c r="N80" s="53">
        <v>0</v>
      </c>
      <c r="O80" s="53">
        <v>0</v>
      </c>
      <c r="P80" s="53">
        <v>0</v>
      </c>
      <c r="Q80" s="53">
        <v>0</v>
      </c>
      <c r="R80" s="53">
        <v>0</v>
      </c>
      <c r="S80" s="52">
        <f t="shared" si="31"/>
        <v>0.76100000000000001</v>
      </c>
      <c r="T80" s="53">
        <f t="shared" si="33"/>
        <v>0</v>
      </c>
      <c r="U80" s="32">
        <f t="shared" si="34"/>
        <v>0</v>
      </c>
      <c r="V80" s="33" t="s">
        <v>441</v>
      </c>
    </row>
    <row r="81" spans="1:22" ht="63">
      <c r="A81" s="28" t="s">
        <v>264</v>
      </c>
      <c r="B81" s="70" t="s">
        <v>63</v>
      </c>
      <c r="C81" s="30" t="s">
        <v>64</v>
      </c>
      <c r="D81" s="81">
        <v>0</v>
      </c>
      <c r="E81" s="38">
        <v>0</v>
      </c>
      <c r="F81" s="53">
        <v>0</v>
      </c>
      <c r="G81" s="53">
        <f>0.73-E81</f>
        <v>0.73</v>
      </c>
      <c r="H81" s="31">
        <f t="shared" si="29"/>
        <v>0</v>
      </c>
      <c r="I81" s="31">
        <f t="shared" si="30"/>
        <v>0</v>
      </c>
      <c r="J81" s="53">
        <v>0</v>
      </c>
      <c r="K81" s="53">
        <v>0</v>
      </c>
      <c r="L81" s="53">
        <v>0</v>
      </c>
      <c r="M81" s="53">
        <v>0</v>
      </c>
      <c r="N81" s="53">
        <v>0</v>
      </c>
      <c r="O81" s="53">
        <v>0</v>
      </c>
      <c r="P81" s="53">
        <v>0</v>
      </c>
      <c r="Q81" s="53">
        <v>0</v>
      </c>
      <c r="R81" s="53">
        <v>0</v>
      </c>
      <c r="S81" s="52">
        <f t="shared" si="31"/>
        <v>0.73</v>
      </c>
      <c r="T81" s="53">
        <f t="shared" si="33"/>
        <v>0</v>
      </c>
      <c r="U81" s="32">
        <f t="shared" si="34"/>
        <v>0</v>
      </c>
      <c r="V81" s="33" t="s">
        <v>441</v>
      </c>
    </row>
    <row r="82" spans="1:22" ht="47.25">
      <c r="A82" s="28" t="s">
        <v>265</v>
      </c>
      <c r="B82" s="70" t="s">
        <v>266</v>
      </c>
      <c r="C82" s="30" t="s">
        <v>65</v>
      </c>
      <c r="D82" s="81">
        <v>0</v>
      </c>
      <c r="E82" s="38">
        <v>0</v>
      </c>
      <c r="F82" s="53">
        <v>0</v>
      </c>
      <c r="G82" s="53">
        <f>0.699-E82</f>
        <v>0.69899999999999995</v>
      </c>
      <c r="H82" s="31">
        <f t="shared" si="29"/>
        <v>0.69899999999999995</v>
      </c>
      <c r="I82" s="31">
        <f t="shared" si="30"/>
        <v>0</v>
      </c>
      <c r="J82" s="53">
        <v>0</v>
      </c>
      <c r="K82" s="53">
        <v>0</v>
      </c>
      <c r="L82" s="53">
        <v>0</v>
      </c>
      <c r="M82" s="53">
        <v>0</v>
      </c>
      <c r="N82" s="53">
        <v>0</v>
      </c>
      <c r="O82" s="53">
        <v>0</v>
      </c>
      <c r="P82" s="38">
        <v>0.69899999999999995</v>
      </c>
      <c r="Q82" s="53">
        <v>0</v>
      </c>
      <c r="R82" s="53">
        <v>0</v>
      </c>
      <c r="S82" s="52">
        <f t="shared" si="31"/>
        <v>0.69899999999999995</v>
      </c>
      <c r="T82" s="53">
        <f>I82-(J82+L82)</f>
        <v>0</v>
      </c>
      <c r="U82" s="32">
        <f>IF(I82&gt;0,(IF((SUM(J82+L82)=0), 1,(I82/SUM(J82+L82)-1))),(IF((SUM(J82+L82)=0), 0,(I82/SUM(J82+L82)-1))))</f>
        <v>0</v>
      </c>
      <c r="V82" s="33" t="s">
        <v>444</v>
      </c>
    </row>
    <row r="83" spans="1:22" ht="47.25">
      <c r="A83" s="28" t="s">
        <v>267</v>
      </c>
      <c r="B83" s="36" t="s">
        <v>66</v>
      </c>
      <c r="C83" s="30" t="s">
        <v>67</v>
      </c>
      <c r="D83" s="81">
        <v>0</v>
      </c>
      <c r="E83" s="38">
        <v>0</v>
      </c>
      <c r="F83" s="53">
        <v>0</v>
      </c>
      <c r="G83" s="53">
        <f>0-E83</f>
        <v>0</v>
      </c>
      <c r="H83" s="31">
        <f t="shared" si="29"/>
        <v>0</v>
      </c>
      <c r="I83" s="31">
        <f t="shared" si="30"/>
        <v>0</v>
      </c>
      <c r="J83" s="53">
        <v>0</v>
      </c>
      <c r="K83" s="53">
        <v>0</v>
      </c>
      <c r="L83" s="53">
        <v>0</v>
      </c>
      <c r="M83" s="53">
        <v>0</v>
      </c>
      <c r="N83" s="53">
        <v>0</v>
      </c>
      <c r="O83" s="53">
        <v>0</v>
      </c>
      <c r="P83" s="53">
        <v>0</v>
      </c>
      <c r="Q83" s="53">
        <v>0</v>
      </c>
      <c r="R83" s="53">
        <v>0</v>
      </c>
      <c r="S83" s="52">
        <f t="shared" si="31"/>
        <v>0</v>
      </c>
      <c r="T83" s="53">
        <f t="shared" si="33"/>
        <v>0</v>
      </c>
      <c r="U83" s="32">
        <f t="shared" si="34"/>
        <v>0</v>
      </c>
      <c r="V83" s="33" t="s">
        <v>441</v>
      </c>
    </row>
    <row r="84" spans="1:22" ht="47.25">
      <c r="A84" s="28" t="s">
        <v>268</v>
      </c>
      <c r="B84" s="36" t="s">
        <v>68</v>
      </c>
      <c r="C84" s="38" t="s">
        <v>69</v>
      </c>
      <c r="D84" s="81">
        <v>0</v>
      </c>
      <c r="E84" s="38">
        <v>0</v>
      </c>
      <c r="F84" s="53">
        <v>0</v>
      </c>
      <c r="G84" s="53">
        <f>0.302-E84</f>
        <v>0.30199999999999999</v>
      </c>
      <c r="H84" s="31">
        <f t="shared" ref="H84:H145" si="73">J84+L84+N84+P84</f>
        <v>0</v>
      </c>
      <c r="I84" s="31">
        <f t="shared" ref="I84:I145" si="74">K84+M84+O84+Q84</f>
        <v>0</v>
      </c>
      <c r="J84" s="53">
        <v>0</v>
      </c>
      <c r="K84" s="53">
        <v>0</v>
      </c>
      <c r="L84" s="53">
        <v>0</v>
      </c>
      <c r="M84" s="53">
        <v>0</v>
      </c>
      <c r="N84" s="53">
        <v>0</v>
      </c>
      <c r="O84" s="53">
        <v>0</v>
      </c>
      <c r="P84" s="53">
        <v>0</v>
      </c>
      <c r="Q84" s="53">
        <v>0</v>
      </c>
      <c r="R84" s="53">
        <v>0</v>
      </c>
      <c r="S84" s="52">
        <f t="shared" ref="S84:S145" si="75">G84-I84</f>
        <v>0.30199999999999999</v>
      </c>
      <c r="T84" s="53">
        <f t="shared" ref="T84:T145" si="76">I84-(J84+L84+N84+P84)</f>
        <v>0</v>
      </c>
      <c r="U84" s="32">
        <f t="shared" ref="U84:U147" si="77">IF(I84&gt;0,(IF((SUM(J84+L84+N84+P84)=0), 1,(I84/SUM(J84+L84+N84+P84)-1))),(IF((SUM(J84+L84+N84+P84)=0), 0,(I84/SUM(J84+L84+N84+P84)-1))))</f>
        <v>0</v>
      </c>
      <c r="V84" s="33" t="s">
        <v>441</v>
      </c>
    </row>
    <row r="85" spans="1:22" ht="31.5">
      <c r="A85" s="28" t="s">
        <v>269</v>
      </c>
      <c r="B85" s="36" t="s">
        <v>70</v>
      </c>
      <c r="C85" s="30" t="s">
        <v>71</v>
      </c>
      <c r="D85" s="81">
        <v>0</v>
      </c>
      <c r="E85" s="38">
        <v>0</v>
      </c>
      <c r="F85" s="53">
        <v>0</v>
      </c>
      <c r="G85" s="53">
        <f>0.156-E85</f>
        <v>0.156</v>
      </c>
      <c r="H85" s="31">
        <f t="shared" si="73"/>
        <v>0</v>
      </c>
      <c r="I85" s="31">
        <f t="shared" si="74"/>
        <v>0</v>
      </c>
      <c r="J85" s="53">
        <v>0</v>
      </c>
      <c r="K85" s="53">
        <v>0</v>
      </c>
      <c r="L85" s="53">
        <v>0</v>
      </c>
      <c r="M85" s="53">
        <v>0</v>
      </c>
      <c r="N85" s="53">
        <v>0</v>
      </c>
      <c r="O85" s="53">
        <v>0</v>
      </c>
      <c r="P85" s="53">
        <v>0</v>
      </c>
      <c r="Q85" s="53">
        <v>0</v>
      </c>
      <c r="R85" s="53">
        <v>0</v>
      </c>
      <c r="S85" s="52">
        <f t="shared" si="75"/>
        <v>0.156</v>
      </c>
      <c r="T85" s="53">
        <f t="shared" si="76"/>
        <v>0</v>
      </c>
      <c r="U85" s="32">
        <f t="shared" si="77"/>
        <v>0</v>
      </c>
      <c r="V85" s="33" t="s">
        <v>441</v>
      </c>
    </row>
    <row r="86" spans="1:22" ht="94.5">
      <c r="A86" s="28" t="s">
        <v>270</v>
      </c>
      <c r="B86" s="70" t="s">
        <v>72</v>
      </c>
      <c r="C86" s="30" t="s">
        <v>73</v>
      </c>
      <c r="D86" s="81">
        <v>0</v>
      </c>
      <c r="E86" s="38">
        <v>0</v>
      </c>
      <c r="F86" s="53">
        <v>0</v>
      </c>
      <c r="G86" s="53">
        <f>0-E86</f>
        <v>0</v>
      </c>
      <c r="H86" s="31">
        <f t="shared" si="73"/>
        <v>0</v>
      </c>
      <c r="I86" s="31">
        <f t="shared" si="74"/>
        <v>0</v>
      </c>
      <c r="J86" s="53">
        <v>0</v>
      </c>
      <c r="K86" s="53">
        <v>0</v>
      </c>
      <c r="L86" s="53">
        <v>0</v>
      </c>
      <c r="M86" s="53">
        <v>0</v>
      </c>
      <c r="N86" s="53">
        <v>0</v>
      </c>
      <c r="O86" s="53">
        <v>0</v>
      </c>
      <c r="P86" s="53">
        <v>0</v>
      </c>
      <c r="Q86" s="53">
        <v>0</v>
      </c>
      <c r="R86" s="53">
        <v>0</v>
      </c>
      <c r="S86" s="52">
        <f t="shared" si="75"/>
        <v>0</v>
      </c>
      <c r="T86" s="53">
        <f t="shared" si="76"/>
        <v>0</v>
      </c>
      <c r="U86" s="32">
        <f t="shared" si="77"/>
        <v>0</v>
      </c>
      <c r="V86" s="33" t="s">
        <v>441</v>
      </c>
    </row>
    <row r="87" spans="1:22" ht="94.5">
      <c r="A87" s="28" t="s">
        <v>271</v>
      </c>
      <c r="B87" s="70" t="s">
        <v>272</v>
      </c>
      <c r="C87" s="30" t="s">
        <v>74</v>
      </c>
      <c r="D87" s="81">
        <v>0</v>
      </c>
      <c r="E87" s="38">
        <v>0</v>
      </c>
      <c r="F87" s="53">
        <v>0</v>
      </c>
      <c r="G87" s="53">
        <f>0.838-E87</f>
        <v>0.83799999999999997</v>
      </c>
      <c r="H87" s="31">
        <f t="shared" si="73"/>
        <v>0.83799999999999997</v>
      </c>
      <c r="I87" s="31">
        <f t="shared" si="74"/>
        <v>0</v>
      </c>
      <c r="J87" s="53">
        <v>0</v>
      </c>
      <c r="K87" s="53">
        <v>0</v>
      </c>
      <c r="L87" s="53">
        <v>0</v>
      </c>
      <c r="M87" s="53">
        <v>0</v>
      </c>
      <c r="N87" s="37">
        <v>0.83799999999999997</v>
      </c>
      <c r="O87" s="53">
        <v>0</v>
      </c>
      <c r="P87" s="53">
        <v>0</v>
      </c>
      <c r="Q87" s="53">
        <v>0</v>
      </c>
      <c r="R87" s="53">
        <v>0</v>
      </c>
      <c r="S87" s="52">
        <f t="shared" si="75"/>
        <v>0.83799999999999997</v>
      </c>
      <c r="T87" s="53">
        <f>I87-(J87+L87)</f>
        <v>0</v>
      </c>
      <c r="U87" s="32">
        <f>IF(I87&gt;0,(IF((SUM(J87+L87)=0), 1,(I87/SUM(J87+L87)-1))),(IF((SUM(J87+L87)=0), 0,(I87/SUM(J87+L87)-1))))</f>
        <v>0</v>
      </c>
      <c r="V87" s="33" t="s">
        <v>443</v>
      </c>
    </row>
    <row r="88" spans="1:22" ht="31.5">
      <c r="A88" s="40" t="s">
        <v>273</v>
      </c>
      <c r="B88" s="41" t="s">
        <v>75</v>
      </c>
      <c r="C88" s="42" t="s">
        <v>26</v>
      </c>
      <c r="D88" s="21">
        <f t="shared" ref="D88:T88" si="78">SUM(D89:D126)</f>
        <v>0</v>
      </c>
      <c r="E88" s="21">
        <f t="shared" si="78"/>
        <v>7.6539999999999999</v>
      </c>
      <c r="F88" s="21">
        <f t="shared" si="78"/>
        <v>0</v>
      </c>
      <c r="G88" s="21">
        <f t="shared" si="78"/>
        <v>16.404</v>
      </c>
      <c r="H88" s="21">
        <f t="shared" si="78"/>
        <v>7.3589999999999982</v>
      </c>
      <c r="I88" s="21">
        <f t="shared" si="78"/>
        <v>0</v>
      </c>
      <c r="J88" s="21">
        <f t="shared" si="78"/>
        <v>0</v>
      </c>
      <c r="K88" s="21">
        <f t="shared" si="78"/>
        <v>0</v>
      </c>
      <c r="L88" s="21">
        <f t="shared" si="78"/>
        <v>0</v>
      </c>
      <c r="M88" s="21">
        <f t="shared" si="78"/>
        <v>0</v>
      </c>
      <c r="N88" s="21">
        <f t="shared" si="78"/>
        <v>3.5790000000000006</v>
      </c>
      <c r="O88" s="21">
        <f t="shared" si="78"/>
        <v>0</v>
      </c>
      <c r="P88" s="21">
        <f t="shared" si="78"/>
        <v>3.78</v>
      </c>
      <c r="Q88" s="21">
        <f t="shared" si="78"/>
        <v>0</v>
      </c>
      <c r="R88" s="21">
        <f t="shared" si="78"/>
        <v>0</v>
      </c>
      <c r="S88" s="21">
        <f t="shared" si="78"/>
        <v>16.404</v>
      </c>
      <c r="T88" s="21">
        <f t="shared" si="78"/>
        <v>0</v>
      </c>
      <c r="U88" s="88">
        <f>IF(I88&gt;0,(IF((SUM(J88+L88)=0), 1,(I88/SUM(J88+L88)-1))),(IF((SUM(J88+L88)=0), 0,(I88/SUM(J88+L88)-1))))</f>
        <v>0</v>
      </c>
      <c r="V88" s="21" t="s">
        <v>442</v>
      </c>
    </row>
    <row r="89" spans="1:22" ht="47.25">
      <c r="A89" s="28" t="s">
        <v>274</v>
      </c>
      <c r="B89" s="36" t="s">
        <v>76</v>
      </c>
      <c r="C89" s="30" t="s">
        <v>77</v>
      </c>
      <c r="D89" s="81">
        <v>0</v>
      </c>
      <c r="E89" s="53">
        <f>0</f>
        <v>0</v>
      </c>
      <c r="F89" s="53">
        <v>0</v>
      </c>
      <c r="G89" s="53">
        <f>0-E89</f>
        <v>0</v>
      </c>
      <c r="H89" s="31">
        <f t="shared" si="73"/>
        <v>0</v>
      </c>
      <c r="I89" s="31">
        <f t="shared" si="74"/>
        <v>0</v>
      </c>
      <c r="J89" s="53">
        <v>0</v>
      </c>
      <c r="K89" s="53">
        <v>0</v>
      </c>
      <c r="L89" s="53">
        <v>0</v>
      </c>
      <c r="M89" s="53">
        <v>0</v>
      </c>
      <c r="N89" s="53">
        <v>0</v>
      </c>
      <c r="O89" s="53">
        <v>0</v>
      </c>
      <c r="P89" s="53">
        <v>0</v>
      </c>
      <c r="Q89" s="53">
        <v>0</v>
      </c>
      <c r="R89" s="53">
        <v>0</v>
      </c>
      <c r="S89" s="52">
        <f t="shared" si="75"/>
        <v>0</v>
      </c>
      <c r="T89" s="53">
        <f t="shared" si="76"/>
        <v>0</v>
      </c>
      <c r="U89" s="32">
        <f t="shared" si="77"/>
        <v>0</v>
      </c>
      <c r="V89" s="33" t="s">
        <v>441</v>
      </c>
    </row>
    <row r="90" spans="1:22" ht="47.25">
      <c r="A90" s="28" t="s">
        <v>275</v>
      </c>
      <c r="B90" s="36" t="s">
        <v>78</v>
      </c>
      <c r="C90" s="30" t="s">
        <v>79</v>
      </c>
      <c r="D90" s="81">
        <v>0</v>
      </c>
      <c r="E90" s="53">
        <f>0</f>
        <v>0</v>
      </c>
      <c r="F90" s="53">
        <v>0</v>
      </c>
      <c r="G90" s="53">
        <f>0-E90</f>
        <v>0</v>
      </c>
      <c r="H90" s="31">
        <f t="shared" si="73"/>
        <v>0</v>
      </c>
      <c r="I90" s="31">
        <f t="shared" si="74"/>
        <v>0</v>
      </c>
      <c r="J90" s="53">
        <v>0</v>
      </c>
      <c r="K90" s="53">
        <v>0</v>
      </c>
      <c r="L90" s="53">
        <v>0</v>
      </c>
      <c r="M90" s="53">
        <v>0</v>
      </c>
      <c r="N90" s="53">
        <v>0</v>
      </c>
      <c r="O90" s="53">
        <v>0</v>
      </c>
      <c r="P90" s="53">
        <v>0</v>
      </c>
      <c r="Q90" s="53">
        <v>0</v>
      </c>
      <c r="R90" s="53">
        <v>0</v>
      </c>
      <c r="S90" s="52">
        <f t="shared" si="75"/>
        <v>0</v>
      </c>
      <c r="T90" s="53">
        <f t="shared" si="76"/>
        <v>0</v>
      </c>
      <c r="U90" s="32">
        <f t="shared" si="77"/>
        <v>0</v>
      </c>
      <c r="V90" s="33" t="s">
        <v>441</v>
      </c>
    </row>
    <row r="91" spans="1:22" ht="47.25">
      <c r="A91" s="28" t="s">
        <v>276</v>
      </c>
      <c r="B91" s="70" t="s">
        <v>277</v>
      </c>
      <c r="C91" s="30" t="s">
        <v>80</v>
      </c>
      <c r="D91" s="81">
        <v>0</v>
      </c>
      <c r="E91" s="38">
        <v>1.819</v>
      </c>
      <c r="F91" s="53">
        <v>0</v>
      </c>
      <c r="G91" s="53">
        <f>1.819-E91</f>
        <v>0</v>
      </c>
      <c r="H91" s="31">
        <f t="shared" si="73"/>
        <v>0</v>
      </c>
      <c r="I91" s="31">
        <f t="shared" si="74"/>
        <v>0</v>
      </c>
      <c r="J91" s="53">
        <v>0</v>
      </c>
      <c r="K91" s="53">
        <v>0</v>
      </c>
      <c r="L91" s="53">
        <v>0</v>
      </c>
      <c r="M91" s="53">
        <v>0</v>
      </c>
      <c r="N91" s="53">
        <v>0</v>
      </c>
      <c r="O91" s="53">
        <v>0</v>
      </c>
      <c r="P91" s="53">
        <v>0</v>
      </c>
      <c r="Q91" s="53">
        <v>0</v>
      </c>
      <c r="R91" s="53">
        <v>0</v>
      </c>
      <c r="S91" s="52">
        <f t="shared" si="75"/>
        <v>0</v>
      </c>
      <c r="T91" s="53">
        <f t="shared" si="76"/>
        <v>0</v>
      </c>
      <c r="U91" s="32">
        <f t="shared" si="77"/>
        <v>0</v>
      </c>
      <c r="V91" s="33" t="s">
        <v>441</v>
      </c>
    </row>
    <row r="92" spans="1:22" ht="94.5">
      <c r="A92" s="28" t="s">
        <v>278</v>
      </c>
      <c r="B92" s="71" t="s">
        <v>279</v>
      </c>
      <c r="C92" s="38" t="s">
        <v>280</v>
      </c>
      <c r="D92" s="81">
        <v>0</v>
      </c>
      <c r="E92" s="38">
        <v>2.0859999999999999</v>
      </c>
      <c r="F92" s="53">
        <v>0</v>
      </c>
      <c r="G92" s="53">
        <f>4.02-E92</f>
        <v>1.9339999999999997</v>
      </c>
      <c r="H92" s="31">
        <f t="shared" si="73"/>
        <v>0</v>
      </c>
      <c r="I92" s="31">
        <f t="shared" si="74"/>
        <v>0</v>
      </c>
      <c r="J92" s="53">
        <v>0</v>
      </c>
      <c r="K92" s="53">
        <v>0</v>
      </c>
      <c r="L92" s="53">
        <v>0</v>
      </c>
      <c r="M92" s="53">
        <v>0</v>
      </c>
      <c r="N92" s="53">
        <v>0</v>
      </c>
      <c r="O92" s="53">
        <v>0</v>
      </c>
      <c r="P92" s="53">
        <v>0</v>
      </c>
      <c r="Q92" s="53">
        <v>0</v>
      </c>
      <c r="R92" s="53">
        <v>0</v>
      </c>
      <c r="S92" s="52">
        <f t="shared" si="75"/>
        <v>1.9339999999999997</v>
      </c>
      <c r="T92" s="53">
        <f t="shared" si="76"/>
        <v>0</v>
      </c>
      <c r="U92" s="32">
        <f t="shared" si="77"/>
        <v>0</v>
      </c>
      <c r="V92" s="33" t="s">
        <v>441</v>
      </c>
    </row>
    <row r="93" spans="1:22" ht="47.25">
      <c r="A93" s="28" t="s">
        <v>281</v>
      </c>
      <c r="B93" s="36" t="s">
        <v>282</v>
      </c>
      <c r="C93" s="30" t="s">
        <v>81</v>
      </c>
      <c r="D93" s="81">
        <v>0</v>
      </c>
      <c r="E93" s="38">
        <v>1.867</v>
      </c>
      <c r="F93" s="53">
        <v>0</v>
      </c>
      <c r="G93" s="53">
        <f>1.867-E93</f>
        <v>0</v>
      </c>
      <c r="H93" s="31">
        <f t="shared" si="73"/>
        <v>0</v>
      </c>
      <c r="I93" s="31">
        <f t="shared" si="74"/>
        <v>0</v>
      </c>
      <c r="J93" s="53">
        <v>0</v>
      </c>
      <c r="K93" s="53">
        <v>0</v>
      </c>
      <c r="L93" s="53">
        <v>0</v>
      </c>
      <c r="M93" s="53">
        <v>0</v>
      </c>
      <c r="N93" s="53">
        <v>0</v>
      </c>
      <c r="O93" s="53">
        <v>0</v>
      </c>
      <c r="P93" s="53">
        <v>0</v>
      </c>
      <c r="Q93" s="53">
        <v>0</v>
      </c>
      <c r="R93" s="53">
        <v>0</v>
      </c>
      <c r="S93" s="52">
        <f t="shared" si="75"/>
        <v>0</v>
      </c>
      <c r="T93" s="53">
        <f t="shared" si="76"/>
        <v>0</v>
      </c>
      <c r="U93" s="32">
        <f t="shared" si="77"/>
        <v>0</v>
      </c>
      <c r="V93" s="33" t="s">
        <v>441</v>
      </c>
    </row>
    <row r="94" spans="1:22" ht="47.25">
      <c r="A94" s="28" t="s">
        <v>283</v>
      </c>
      <c r="B94" s="36" t="s">
        <v>82</v>
      </c>
      <c r="C94" s="30" t="s">
        <v>83</v>
      </c>
      <c r="D94" s="81">
        <v>0</v>
      </c>
      <c r="E94" s="53">
        <f>0</f>
        <v>0</v>
      </c>
      <c r="F94" s="53">
        <v>0</v>
      </c>
      <c r="G94" s="53">
        <f>0-E94</f>
        <v>0</v>
      </c>
      <c r="H94" s="31">
        <f t="shared" si="73"/>
        <v>0</v>
      </c>
      <c r="I94" s="31">
        <f t="shared" si="74"/>
        <v>0</v>
      </c>
      <c r="J94" s="53">
        <v>0</v>
      </c>
      <c r="K94" s="53">
        <v>0</v>
      </c>
      <c r="L94" s="53">
        <v>0</v>
      </c>
      <c r="M94" s="53">
        <v>0</v>
      </c>
      <c r="N94" s="53">
        <v>0</v>
      </c>
      <c r="O94" s="53">
        <v>0</v>
      </c>
      <c r="P94" s="53">
        <v>0</v>
      </c>
      <c r="Q94" s="53">
        <v>0</v>
      </c>
      <c r="R94" s="53">
        <v>0</v>
      </c>
      <c r="S94" s="52">
        <f t="shared" si="75"/>
        <v>0</v>
      </c>
      <c r="T94" s="53">
        <f t="shared" si="76"/>
        <v>0</v>
      </c>
      <c r="U94" s="32">
        <f t="shared" si="77"/>
        <v>0</v>
      </c>
      <c r="V94" s="33" t="s">
        <v>441</v>
      </c>
    </row>
    <row r="95" spans="1:22" ht="47.25">
      <c r="A95" s="28" t="s">
        <v>284</v>
      </c>
      <c r="B95" s="36" t="s">
        <v>285</v>
      </c>
      <c r="C95" s="30" t="s">
        <v>84</v>
      </c>
      <c r="D95" s="81">
        <v>0</v>
      </c>
      <c r="E95" s="39">
        <v>0</v>
      </c>
      <c r="F95" s="53">
        <v>0</v>
      </c>
      <c r="G95" s="53">
        <f>1.333-E95</f>
        <v>1.333</v>
      </c>
      <c r="H95" s="31">
        <f t="shared" si="73"/>
        <v>1.333</v>
      </c>
      <c r="I95" s="31">
        <f t="shared" si="74"/>
        <v>0</v>
      </c>
      <c r="J95" s="53">
        <v>0</v>
      </c>
      <c r="K95" s="53">
        <v>0</v>
      </c>
      <c r="L95" s="53">
        <v>0</v>
      </c>
      <c r="M95" s="53">
        <v>0</v>
      </c>
      <c r="N95" s="53">
        <v>0</v>
      </c>
      <c r="O95" s="53">
        <v>0</v>
      </c>
      <c r="P95" s="38">
        <v>1.333</v>
      </c>
      <c r="Q95" s="53">
        <v>0</v>
      </c>
      <c r="R95" s="53">
        <v>0</v>
      </c>
      <c r="S95" s="52">
        <f t="shared" si="75"/>
        <v>1.333</v>
      </c>
      <c r="T95" s="53">
        <f>I95-(J95+L95)</f>
        <v>0</v>
      </c>
      <c r="U95" s="32">
        <f>IF(I95&gt;0,(IF((SUM(J95+L95)=0), 1,(I95/SUM(J95+L95)-1))),(IF((SUM(J95+L95)=0), 0,(I95/SUM(J95+L95)-1))))</f>
        <v>0</v>
      </c>
      <c r="V95" s="33" t="s">
        <v>444</v>
      </c>
    </row>
    <row r="96" spans="1:22" ht="47.25">
      <c r="A96" s="28" t="s">
        <v>286</v>
      </c>
      <c r="B96" s="36" t="s">
        <v>287</v>
      </c>
      <c r="C96" s="30" t="s">
        <v>85</v>
      </c>
      <c r="D96" s="81">
        <v>0</v>
      </c>
      <c r="E96" s="53">
        <v>1.8819999999999999</v>
      </c>
      <c r="F96" s="53">
        <v>0</v>
      </c>
      <c r="G96" s="53">
        <f>1.882-E96</f>
        <v>0</v>
      </c>
      <c r="H96" s="31">
        <f t="shared" si="73"/>
        <v>0</v>
      </c>
      <c r="I96" s="31">
        <f t="shared" si="74"/>
        <v>0</v>
      </c>
      <c r="J96" s="53">
        <v>0</v>
      </c>
      <c r="K96" s="53">
        <v>0</v>
      </c>
      <c r="L96" s="53">
        <v>0</v>
      </c>
      <c r="M96" s="53">
        <v>0</v>
      </c>
      <c r="N96" s="53">
        <v>0</v>
      </c>
      <c r="O96" s="53">
        <v>0</v>
      </c>
      <c r="P96" s="53">
        <v>0</v>
      </c>
      <c r="Q96" s="53">
        <v>0</v>
      </c>
      <c r="R96" s="53">
        <v>0</v>
      </c>
      <c r="S96" s="52">
        <f t="shared" si="75"/>
        <v>0</v>
      </c>
      <c r="T96" s="53">
        <f t="shared" si="76"/>
        <v>0</v>
      </c>
      <c r="U96" s="32">
        <f t="shared" si="77"/>
        <v>0</v>
      </c>
      <c r="V96" s="33" t="s">
        <v>441</v>
      </c>
    </row>
    <row r="97" spans="1:22" ht="47.25">
      <c r="A97" s="28" t="s">
        <v>288</v>
      </c>
      <c r="B97" s="36" t="s">
        <v>289</v>
      </c>
      <c r="C97" s="30" t="s">
        <v>86</v>
      </c>
      <c r="D97" s="81">
        <v>0</v>
      </c>
      <c r="E97" s="38">
        <v>0</v>
      </c>
      <c r="F97" s="53">
        <v>0</v>
      </c>
      <c r="G97" s="53">
        <f>0.889-E97</f>
        <v>0.88900000000000001</v>
      </c>
      <c r="H97" s="31">
        <f t="shared" si="73"/>
        <v>0.88900000000000001</v>
      </c>
      <c r="I97" s="31">
        <f t="shared" si="74"/>
        <v>0</v>
      </c>
      <c r="J97" s="53">
        <v>0</v>
      </c>
      <c r="K97" s="53">
        <v>0</v>
      </c>
      <c r="L97" s="53">
        <v>0</v>
      </c>
      <c r="M97" s="53">
        <v>0</v>
      </c>
      <c r="N97" s="38">
        <v>0.88900000000000001</v>
      </c>
      <c r="O97" s="53">
        <v>0</v>
      </c>
      <c r="P97" s="53">
        <v>0</v>
      </c>
      <c r="Q97" s="53">
        <v>0</v>
      </c>
      <c r="R97" s="53">
        <v>0</v>
      </c>
      <c r="S97" s="52">
        <f t="shared" si="75"/>
        <v>0.88900000000000001</v>
      </c>
      <c r="T97" s="53">
        <f>I97-(J97+L97)</f>
        <v>0</v>
      </c>
      <c r="U97" s="32">
        <f>IF(I97&gt;0,(IF((SUM(J97+L97)=0), 1,(I97/SUM(J97+L97)-1))),(IF((SUM(J97+L97)=0), 0,(I97/SUM(J97+L97)-1))))</f>
        <v>0</v>
      </c>
      <c r="V97" s="33" t="s">
        <v>443</v>
      </c>
    </row>
    <row r="98" spans="1:22" ht="47.25">
      <c r="A98" s="28" t="s">
        <v>290</v>
      </c>
      <c r="B98" s="44" t="s">
        <v>87</v>
      </c>
      <c r="C98" s="30" t="s">
        <v>88</v>
      </c>
      <c r="D98" s="81">
        <v>0</v>
      </c>
      <c r="E98" s="38">
        <v>0</v>
      </c>
      <c r="F98" s="53">
        <v>0</v>
      </c>
      <c r="G98" s="53">
        <f>0.73-E98</f>
        <v>0.73</v>
      </c>
      <c r="H98" s="31">
        <f t="shared" si="73"/>
        <v>0</v>
      </c>
      <c r="I98" s="31">
        <f t="shared" si="74"/>
        <v>0</v>
      </c>
      <c r="J98" s="53">
        <v>0</v>
      </c>
      <c r="K98" s="53">
        <v>0</v>
      </c>
      <c r="L98" s="53">
        <v>0</v>
      </c>
      <c r="M98" s="53">
        <v>0</v>
      </c>
      <c r="N98" s="53">
        <v>0</v>
      </c>
      <c r="O98" s="53">
        <v>0</v>
      </c>
      <c r="P98" s="53">
        <v>0</v>
      </c>
      <c r="Q98" s="53">
        <v>0</v>
      </c>
      <c r="R98" s="53">
        <v>0</v>
      </c>
      <c r="S98" s="52">
        <f t="shared" si="75"/>
        <v>0.73</v>
      </c>
      <c r="T98" s="53">
        <f t="shared" si="76"/>
        <v>0</v>
      </c>
      <c r="U98" s="32">
        <f t="shared" si="77"/>
        <v>0</v>
      </c>
      <c r="V98" s="33" t="s">
        <v>441</v>
      </c>
    </row>
    <row r="99" spans="1:22" ht="47.25">
      <c r="A99" s="28" t="s">
        <v>291</v>
      </c>
      <c r="B99" s="44" t="s">
        <v>292</v>
      </c>
      <c r="C99" s="30" t="s">
        <v>89</v>
      </c>
      <c r="D99" s="81">
        <v>0</v>
      </c>
      <c r="E99" s="38">
        <v>0</v>
      </c>
      <c r="F99" s="53">
        <v>0</v>
      </c>
      <c r="G99" s="53">
        <f>0.73-E99</f>
        <v>0.73</v>
      </c>
      <c r="H99" s="31">
        <f t="shared" si="73"/>
        <v>0</v>
      </c>
      <c r="I99" s="31">
        <f t="shared" si="74"/>
        <v>0</v>
      </c>
      <c r="J99" s="53">
        <v>0</v>
      </c>
      <c r="K99" s="53">
        <v>0</v>
      </c>
      <c r="L99" s="53">
        <v>0</v>
      </c>
      <c r="M99" s="53">
        <v>0</v>
      </c>
      <c r="N99" s="53">
        <v>0</v>
      </c>
      <c r="O99" s="53">
        <v>0</v>
      </c>
      <c r="P99" s="53">
        <v>0</v>
      </c>
      <c r="Q99" s="53">
        <v>0</v>
      </c>
      <c r="R99" s="53">
        <v>0</v>
      </c>
      <c r="S99" s="52">
        <f t="shared" si="75"/>
        <v>0.73</v>
      </c>
      <c r="T99" s="53">
        <f t="shared" si="76"/>
        <v>0</v>
      </c>
      <c r="U99" s="32">
        <f t="shared" si="77"/>
        <v>0</v>
      </c>
      <c r="V99" s="33" t="s">
        <v>441</v>
      </c>
    </row>
    <row r="100" spans="1:22" ht="47.25">
      <c r="A100" s="28" t="s">
        <v>293</v>
      </c>
      <c r="B100" s="36" t="s">
        <v>294</v>
      </c>
      <c r="C100" s="30" t="s">
        <v>90</v>
      </c>
      <c r="D100" s="81">
        <v>0</v>
      </c>
      <c r="E100" s="38">
        <v>0</v>
      </c>
      <c r="F100" s="53">
        <v>0</v>
      </c>
      <c r="G100" s="53">
        <f>0.699-E100</f>
        <v>0.69899999999999995</v>
      </c>
      <c r="H100" s="31">
        <f t="shared" si="73"/>
        <v>0.69900000000000007</v>
      </c>
      <c r="I100" s="31">
        <f t="shared" si="74"/>
        <v>0</v>
      </c>
      <c r="J100" s="53">
        <v>0</v>
      </c>
      <c r="K100" s="53">
        <v>0</v>
      </c>
      <c r="L100" s="53">
        <v>0</v>
      </c>
      <c r="M100" s="53">
        <v>0</v>
      </c>
      <c r="N100" s="53">
        <v>0</v>
      </c>
      <c r="O100" s="53">
        <v>0</v>
      </c>
      <c r="P100" s="38">
        <v>0.69900000000000007</v>
      </c>
      <c r="Q100" s="53">
        <v>0</v>
      </c>
      <c r="R100" s="53">
        <v>0</v>
      </c>
      <c r="S100" s="52">
        <f t="shared" si="75"/>
        <v>0.69899999999999995</v>
      </c>
      <c r="T100" s="53">
        <f t="shared" ref="T100:T101" si="79">I100-(J100+L100)</f>
        <v>0</v>
      </c>
      <c r="U100" s="32">
        <f t="shared" ref="U100:U101" si="80">IF(I100&gt;0,(IF((SUM(J100+L100)=0), 1,(I100/SUM(J100+L100)-1))),(IF((SUM(J100+L100)=0), 0,(I100/SUM(J100+L100)-1))))</f>
        <v>0</v>
      </c>
      <c r="V100" s="33" t="s">
        <v>444</v>
      </c>
    </row>
    <row r="101" spans="1:22" ht="47.25">
      <c r="A101" s="28" t="s">
        <v>295</v>
      </c>
      <c r="B101" s="44" t="s">
        <v>91</v>
      </c>
      <c r="C101" s="30" t="s">
        <v>92</v>
      </c>
      <c r="D101" s="81">
        <v>0</v>
      </c>
      <c r="E101" s="38">
        <v>0</v>
      </c>
      <c r="F101" s="53">
        <v>0</v>
      </c>
      <c r="G101" s="53">
        <f>0.35-E101</f>
        <v>0.35</v>
      </c>
      <c r="H101" s="31">
        <f t="shared" si="73"/>
        <v>0.35000000000000003</v>
      </c>
      <c r="I101" s="31">
        <f t="shared" si="74"/>
        <v>0</v>
      </c>
      <c r="J101" s="53">
        <v>0</v>
      </c>
      <c r="K101" s="53">
        <v>0</v>
      </c>
      <c r="L101" s="53">
        <v>0</v>
      </c>
      <c r="M101" s="53">
        <v>0</v>
      </c>
      <c r="N101" s="97">
        <v>0.35000000000000003</v>
      </c>
      <c r="O101" s="53">
        <v>0</v>
      </c>
      <c r="P101" s="53">
        <v>0</v>
      </c>
      <c r="Q101" s="53">
        <v>0</v>
      </c>
      <c r="R101" s="53">
        <v>0</v>
      </c>
      <c r="S101" s="52">
        <f t="shared" si="75"/>
        <v>0.35</v>
      </c>
      <c r="T101" s="53">
        <f t="shared" si="79"/>
        <v>0</v>
      </c>
      <c r="U101" s="32">
        <f t="shared" si="80"/>
        <v>0</v>
      </c>
      <c r="V101" s="33" t="s">
        <v>443</v>
      </c>
    </row>
    <row r="102" spans="1:22" ht="47.25">
      <c r="A102" s="28" t="s">
        <v>296</v>
      </c>
      <c r="B102" s="44" t="s">
        <v>93</v>
      </c>
      <c r="C102" s="30" t="s">
        <v>94</v>
      </c>
      <c r="D102" s="81">
        <v>0</v>
      </c>
      <c r="E102" s="38">
        <v>0</v>
      </c>
      <c r="F102" s="53">
        <v>0</v>
      </c>
      <c r="G102" s="53">
        <f>0.94-E102</f>
        <v>0.94</v>
      </c>
      <c r="H102" s="31">
        <f t="shared" si="73"/>
        <v>0.94000000000000006</v>
      </c>
      <c r="I102" s="31">
        <f t="shared" si="74"/>
        <v>0</v>
      </c>
      <c r="J102" s="53">
        <v>0</v>
      </c>
      <c r="K102" s="53">
        <v>0</v>
      </c>
      <c r="L102" s="53">
        <v>0</v>
      </c>
      <c r="M102" s="53">
        <v>0</v>
      </c>
      <c r="N102" s="97">
        <v>0.94000000000000006</v>
      </c>
      <c r="O102" s="53">
        <v>0</v>
      </c>
      <c r="P102" s="53">
        <v>0</v>
      </c>
      <c r="Q102" s="53">
        <v>0</v>
      </c>
      <c r="R102" s="53">
        <v>0</v>
      </c>
      <c r="S102" s="52">
        <f t="shared" si="75"/>
        <v>0.94</v>
      </c>
      <c r="T102" s="53">
        <f>I102-(J102+L102)</f>
        <v>0</v>
      </c>
      <c r="U102" s="32">
        <f>IF(I102&gt;0,(IF((SUM(J102+L102)=0), 1,(I102/SUM(J102+L102)-1))),(IF((SUM(J102+L102)=0), 0,(I102/SUM(J102+L102)-1))))</f>
        <v>0</v>
      </c>
      <c r="V102" s="33" t="s">
        <v>443</v>
      </c>
    </row>
    <row r="103" spans="1:22" ht="47.25">
      <c r="A103" s="28" t="s">
        <v>297</v>
      </c>
      <c r="B103" s="44" t="s">
        <v>95</v>
      </c>
      <c r="C103" s="30" t="s">
        <v>96</v>
      </c>
      <c r="D103" s="81">
        <v>0</v>
      </c>
      <c r="E103" s="38">
        <v>0</v>
      </c>
      <c r="F103" s="53">
        <v>0</v>
      </c>
      <c r="G103" s="53">
        <f>0.365-E103</f>
        <v>0.36499999999999999</v>
      </c>
      <c r="H103" s="31">
        <f t="shared" si="73"/>
        <v>0</v>
      </c>
      <c r="I103" s="31">
        <f t="shared" si="74"/>
        <v>0</v>
      </c>
      <c r="J103" s="53">
        <v>0</v>
      </c>
      <c r="K103" s="53">
        <v>0</v>
      </c>
      <c r="L103" s="53">
        <v>0</v>
      </c>
      <c r="M103" s="53">
        <v>0</v>
      </c>
      <c r="N103" s="53">
        <v>0</v>
      </c>
      <c r="O103" s="53">
        <v>0</v>
      </c>
      <c r="P103" s="53">
        <v>0</v>
      </c>
      <c r="Q103" s="53">
        <v>0</v>
      </c>
      <c r="R103" s="53">
        <v>0</v>
      </c>
      <c r="S103" s="52">
        <f t="shared" si="75"/>
        <v>0.36499999999999999</v>
      </c>
      <c r="T103" s="53">
        <f t="shared" si="76"/>
        <v>0</v>
      </c>
      <c r="U103" s="32">
        <f t="shared" si="77"/>
        <v>0</v>
      </c>
      <c r="V103" s="33" t="s">
        <v>441</v>
      </c>
    </row>
    <row r="104" spans="1:22" ht="47.25">
      <c r="A104" s="28" t="s">
        <v>298</v>
      </c>
      <c r="B104" s="44" t="s">
        <v>97</v>
      </c>
      <c r="C104" s="30" t="s">
        <v>98</v>
      </c>
      <c r="D104" s="81">
        <v>0</v>
      </c>
      <c r="E104" s="38">
        <v>0</v>
      </c>
      <c r="F104" s="53">
        <v>0</v>
      </c>
      <c r="G104" s="53">
        <f>0.73-E104</f>
        <v>0.73</v>
      </c>
      <c r="H104" s="31">
        <f t="shared" si="73"/>
        <v>0</v>
      </c>
      <c r="I104" s="31">
        <f t="shared" si="74"/>
        <v>0</v>
      </c>
      <c r="J104" s="53">
        <v>0</v>
      </c>
      <c r="K104" s="53">
        <v>0</v>
      </c>
      <c r="L104" s="53">
        <v>0</v>
      </c>
      <c r="M104" s="53">
        <v>0</v>
      </c>
      <c r="N104" s="53">
        <v>0</v>
      </c>
      <c r="O104" s="53">
        <v>0</v>
      </c>
      <c r="P104" s="53">
        <v>0</v>
      </c>
      <c r="Q104" s="53">
        <v>0</v>
      </c>
      <c r="R104" s="53">
        <v>0</v>
      </c>
      <c r="S104" s="52">
        <f t="shared" si="75"/>
        <v>0.73</v>
      </c>
      <c r="T104" s="53">
        <f t="shared" si="76"/>
        <v>0</v>
      </c>
      <c r="U104" s="32">
        <f t="shared" si="77"/>
        <v>0</v>
      </c>
      <c r="V104" s="33" t="s">
        <v>441</v>
      </c>
    </row>
    <row r="105" spans="1:22" ht="47.25">
      <c r="A105" s="28" t="s">
        <v>299</v>
      </c>
      <c r="B105" s="44" t="s">
        <v>99</v>
      </c>
      <c r="C105" s="30" t="s">
        <v>100</v>
      </c>
      <c r="D105" s="81">
        <v>0</v>
      </c>
      <c r="E105" s="38">
        <v>0</v>
      </c>
      <c r="F105" s="53">
        <v>0</v>
      </c>
      <c r="G105" s="53">
        <f>0.73-E105</f>
        <v>0.73</v>
      </c>
      <c r="H105" s="31">
        <f t="shared" si="73"/>
        <v>0</v>
      </c>
      <c r="I105" s="31">
        <f t="shared" si="74"/>
        <v>0</v>
      </c>
      <c r="J105" s="53">
        <v>0</v>
      </c>
      <c r="K105" s="53">
        <v>0</v>
      </c>
      <c r="L105" s="53">
        <v>0</v>
      </c>
      <c r="M105" s="53">
        <v>0</v>
      </c>
      <c r="N105" s="53">
        <v>0</v>
      </c>
      <c r="O105" s="53">
        <v>0</v>
      </c>
      <c r="P105" s="53">
        <v>0</v>
      </c>
      <c r="Q105" s="53">
        <v>0</v>
      </c>
      <c r="R105" s="53">
        <v>0</v>
      </c>
      <c r="S105" s="52">
        <f t="shared" si="75"/>
        <v>0.73</v>
      </c>
      <c r="T105" s="53">
        <f t="shared" si="76"/>
        <v>0</v>
      </c>
      <c r="U105" s="32">
        <f t="shared" si="77"/>
        <v>0</v>
      </c>
      <c r="V105" s="33" t="s">
        <v>441</v>
      </c>
    </row>
    <row r="106" spans="1:22" ht="47.25">
      <c r="A106" s="28" t="s">
        <v>300</v>
      </c>
      <c r="B106" s="44" t="s">
        <v>101</v>
      </c>
      <c r="C106" s="38" t="s">
        <v>102</v>
      </c>
      <c r="D106" s="81">
        <v>0</v>
      </c>
      <c r="E106" s="38">
        <v>0</v>
      </c>
      <c r="F106" s="53">
        <v>0</v>
      </c>
      <c r="G106" s="53">
        <f>0.511-E106</f>
        <v>0.51100000000000001</v>
      </c>
      <c r="H106" s="31">
        <f t="shared" si="73"/>
        <v>0</v>
      </c>
      <c r="I106" s="31">
        <f t="shared" si="74"/>
        <v>0</v>
      </c>
      <c r="J106" s="53">
        <v>0</v>
      </c>
      <c r="K106" s="53">
        <v>0</v>
      </c>
      <c r="L106" s="53">
        <v>0</v>
      </c>
      <c r="M106" s="53">
        <v>0</v>
      </c>
      <c r="N106" s="53">
        <v>0</v>
      </c>
      <c r="O106" s="53">
        <v>0</v>
      </c>
      <c r="P106" s="53">
        <v>0</v>
      </c>
      <c r="Q106" s="53">
        <v>0</v>
      </c>
      <c r="R106" s="53">
        <v>0</v>
      </c>
      <c r="S106" s="52">
        <f t="shared" si="75"/>
        <v>0.51100000000000001</v>
      </c>
      <c r="T106" s="53">
        <f t="shared" si="76"/>
        <v>0</v>
      </c>
      <c r="U106" s="32">
        <f t="shared" si="77"/>
        <v>0</v>
      </c>
      <c r="V106" s="33" t="s">
        <v>441</v>
      </c>
    </row>
    <row r="107" spans="1:22" ht="47.25">
      <c r="A107" s="28" t="s">
        <v>301</v>
      </c>
      <c r="B107" s="44" t="s">
        <v>103</v>
      </c>
      <c r="C107" s="30" t="s">
        <v>104</v>
      </c>
      <c r="D107" s="81">
        <v>0</v>
      </c>
      <c r="E107" s="38">
        <v>0</v>
      </c>
      <c r="F107" s="53">
        <v>0</v>
      </c>
      <c r="G107" s="53">
        <f>0-E107</f>
        <v>0</v>
      </c>
      <c r="H107" s="31">
        <f t="shared" si="73"/>
        <v>0</v>
      </c>
      <c r="I107" s="31">
        <f t="shared" si="74"/>
        <v>0</v>
      </c>
      <c r="J107" s="53">
        <v>0</v>
      </c>
      <c r="K107" s="53">
        <v>0</v>
      </c>
      <c r="L107" s="53">
        <v>0</v>
      </c>
      <c r="M107" s="53">
        <v>0</v>
      </c>
      <c r="N107" s="53">
        <v>0</v>
      </c>
      <c r="O107" s="53">
        <v>0</v>
      </c>
      <c r="P107" s="53">
        <v>0</v>
      </c>
      <c r="Q107" s="53">
        <v>0</v>
      </c>
      <c r="R107" s="53">
        <v>0</v>
      </c>
      <c r="S107" s="52">
        <f t="shared" si="75"/>
        <v>0</v>
      </c>
      <c r="T107" s="53">
        <f t="shared" si="76"/>
        <v>0</v>
      </c>
      <c r="U107" s="32">
        <f t="shared" si="77"/>
        <v>0</v>
      </c>
      <c r="V107" s="33" t="s">
        <v>441</v>
      </c>
    </row>
    <row r="108" spans="1:22" ht="47.25">
      <c r="A108" s="28" t="s">
        <v>302</v>
      </c>
      <c r="B108" s="44" t="s">
        <v>105</v>
      </c>
      <c r="C108" s="30" t="s">
        <v>106</v>
      </c>
      <c r="D108" s="81">
        <v>0</v>
      </c>
      <c r="E108" s="38">
        <v>0</v>
      </c>
      <c r="F108" s="53">
        <v>0</v>
      </c>
      <c r="G108" s="53">
        <f>0.73-E108</f>
        <v>0.73</v>
      </c>
      <c r="H108" s="31">
        <f t="shared" si="73"/>
        <v>0</v>
      </c>
      <c r="I108" s="31">
        <f t="shared" si="74"/>
        <v>0</v>
      </c>
      <c r="J108" s="53">
        <v>0</v>
      </c>
      <c r="K108" s="53">
        <v>0</v>
      </c>
      <c r="L108" s="53">
        <v>0</v>
      </c>
      <c r="M108" s="53">
        <v>0</v>
      </c>
      <c r="N108" s="53">
        <v>0</v>
      </c>
      <c r="O108" s="53">
        <v>0</v>
      </c>
      <c r="P108" s="53">
        <v>0</v>
      </c>
      <c r="Q108" s="53">
        <v>0</v>
      </c>
      <c r="R108" s="53">
        <v>0</v>
      </c>
      <c r="S108" s="52">
        <f t="shared" si="75"/>
        <v>0.73</v>
      </c>
      <c r="T108" s="53">
        <f t="shared" si="76"/>
        <v>0</v>
      </c>
      <c r="U108" s="32">
        <f t="shared" si="77"/>
        <v>0</v>
      </c>
      <c r="V108" s="33" t="s">
        <v>441</v>
      </c>
    </row>
    <row r="109" spans="1:22" ht="47.25">
      <c r="A109" s="28" t="s">
        <v>303</v>
      </c>
      <c r="B109" s="44" t="s">
        <v>107</v>
      </c>
      <c r="C109" s="30" t="s">
        <v>108</v>
      </c>
      <c r="D109" s="81">
        <v>0</v>
      </c>
      <c r="E109" s="38">
        <v>0</v>
      </c>
      <c r="F109" s="53">
        <v>0</v>
      </c>
      <c r="G109" s="53">
        <f>0.365-E109</f>
        <v>0.36499999999999999</v>
      </c>
      <c r="H109" s="31">
        <f t="shared" si="73"/>
        <v>0</v>
      </c>
      <c r="I109" s="31">
        <f t="shared" si="74"/>
        <v>0</v>
      </c>
      <c r="J109" s="53">
        <v>0</v>
      </c>
      <c r="K109" s="53">
        <v>0</v>
      </c>
      <c r="L109" s="53">
        <v>0</v>
      </c>
      <c r="M109" s="53">
        <v>0</v>
      </c>
      <c r="N109" s="53">
        <v>0</v>
      </c>
      <c r="O109" s="53">
        <v>0</v>
      </c>
      <c r="P109" s="53">
        <v>0</v>
      </c>
      <c r="Q109" s="53">
        <v>0</v>
      </c>
      <c r="R109" s="53">
        <v>0</v>
      </c>
      <c r="S109" s="52">
        <f t="shared" si="75"/>
        <v>0.36499999999999999</v>
      </c>
      <c r="T109" s="53">
        <f t="shared" si="76"/>
        <v>0</v>
      </c>
      <c r="U109" s="32">
        <f t="shared" si="77"/>
        <v>0</v>
      </c>
      <c r="V109" s="33" t="s">
        <v>441</v>
      </c>
    </row>
    <row r="110" spans="1:22" ht="47.25">
      <c r="A110" s="28" t="s">
        <v>304</v>
      </c>
      <c r="B110" s="44" t="s">
        <v>109</v>
      </c>
      <c r="C110" s="30" t="s">
        <v>110</v>
      </c>
      <c r="D110" s="81">
        <v>0</v>
      </c>
      <c r="E110" s="38">
        <v>0</v>
      </c>
      <c r="F110" s="53">
        <v>0</v>
      </c>
      <c r="G110" s="53">
        <f>0.73-E110</f>
        <v>0.73</v>
      </c>
      <c r="H110" s="31">
        <f t="shared" si="73"/>
        <v>0</v>
      </c>
      <c r="I110" s="31">
        <f t="shared" si="74"/>
        <v>0</v>
      </c>
      <c r="J110" s="53">
        <v>0</v>
      </c>
      <c r="K110" s="53">
        <v>0</v>
      </c>
      <c r="L110" s="53">
        <v>0</v>
      </c>
      <c r="M110" s="53">
        <v>0</v>
      </c>
      <c r="N110" s="53">
        <v>0</v>
      </c>
      <c r="O110" s="53">
        <v>0</v>
      </c>
      <c r="P110" s="53">
        <v>0</v>
      </c>
      <c r="Q110" s="53">
        <v>0</v>
      </c>
      <c r="R110" s="53">
        <v>0</v>
      </c>
      <c r="S110" s="52">
        <f t="shared" si="75"/>
        <v>0.73</v>
      </c>
      <c r="T110" s="53">
        <f t="shared" si="76"/>
        <v>0</v>
      </c>
      <c r="U110" s="32">
        <f t="shared" si="77"/>
        <v>0</v>
      </c>
      <c r="V110" s="33" t="s">
        <v>441</v>
      </c>
    </row>
    <row r="111" spans="1:22" ht="47.25">
      <c r="A111" s="28" t="s">
        <v>305</v>
      </c>
      <c r="B111" s="36" t="s">
        <v>306</v>
      </c>
      <c r="C111" s="30" t="s">
        <v>111</v>
      </c>
      <c r="D111" s="81">
        <v>0</v>
      </c>
      <c r="E111" s="38">
        <v>0</v>
      </c>
      <c r="F111" s="53">
        <v>0</v>
      </c>
      <c r="G111" s="53">
        <f>0.699-E111</f>
        <v>0.69899999999999995</v>
      </c>
      <c r="H111" s="31">
        <f t="shared" si="73"/>
        <v>0.69900000000000007</v>
      </c>
      <c r="I111" s="31">
        <f t="shared" si="74"/>
        <v>0</v>
      </c>
      <c r="J111" s="53">
        <v>0</v>
      </c>
      <c r="K111" s="53">
        <v>0</v>
      </c>
      <c r="L111" s="53">
        <v>0</v>
      </c>
      <c r="M111" s="53">
        <v>0</v>
      </c>
      <c r="N111" s="53">
        <v>0</v>
      </c>
      <c r="O111" s="53">
        <v>0</v>
      </c>
      <c r="P111" s="38">
        <v>0.69900000000000007</v>
      </c>
      <c r="Q111" s="53">
        <v>0</v>
      </c>
      <c r="R111" s="53">
        <v>0</v>
      </c>
      <c r="S111" s="52">
        <f t="shared" si="75"/>
        <v>0.69899999999999995</v>
      </c>
      <c r="T111" s="53">
        <f>I111-(J111+L111)</f>
        <v>0</v>
      </c>
      <c r="U111" s="32">
        <f>IF(I111&gt;0,(IF((SUM(J111+L111)=0), 1,(I111/SUM(J111+L111)-1))),(IF((SUM(J111+L111)=0), 0,(I111/SUM(J111+L111)-1))))</f>
        <v>0</v>
      </c>
      <c r="V111" s="33" t="s">
        <v>444</v>
      </c>
    </row>
    <row r="112" spans="1:22" ht="47.25">
      <c r="A112" s="28" t="s">
        <v>307</v>
      </c>
      <c r="B112" s="36" t="s">
        <v>308</v>
      </c>
      <c r="C112" s="30" t="s">
        <v>112</v>
      </c>
      <c r="D112" s="81">
        <v>0</v>
      </c>
      <c r="E112" s="38">
        <v>0</v>
      </c>
      <c r="F112" s="53">
        <v>0</v>
      </c>
      <c r="G112" s="53">
        <f t="shared" ref="G112:G115" si="81">0-E112</f>
        <v>0</v>
      </c>
      <c r="H112" s="31">
        <f t="shared" si="73"/>
        <v>0</v>
      </c>
      <c r="I112" s="31">
        <f t="shared" si="74"/>
        <v>0</v>
      </c>
      <c r="J112" s="53">
        <v>0</v>
      </c>
      <c r="K112" s="53">
        <v>0</v>
      </c>
      <c r="L112" s="53">
        <v>0</v>
      </c>
      <c r="M112" s="53">
        <v>0</v>
      </c>
      <c r="N112" s="53">
        <v>0</v>
      </c>
      <c r="O112" s="53">
        <v>0</v>
      </c>
      <c r="P112" s="53">
        <v>0</v>
      </c>
      <c r="Q112" s="53">
        <v>0</v>
      </c>
      <c r="R112" s="53">
        <v>0</v>
      </c>
      <c r="S112" s="52">
        <f t="shared" si="75"/>
        <v>0</v>
      </c>
      <c r="T112" s="53">
        <f t="shared" si="76"/>
        <v>0</v>
      </c>
      <c r="U112" s="32">
        <f t="shared" si="77"/>
        <v>0</v>
      </c>
      <c r="V112" s="33" t="s">
        <v>441</v>
      </c>
    </row>
    <row r="113" spans="1:22" ht="47.25">
      <c r="A113" s="28" t="s">
        <v>309</v>
      </c>
      <c r="B113" s="36" t="s">
        <v>310</v>
      </c>
      <c r="C113" s="30" t="s">
        <v>113</v>
      </c>
      <c r="D113" s="81">
        <v>0</v>
      </c>
      <c r="E113" s="38">
        <v>0</v>
      </c>
      <c r="F113" s="53">
        <v>0</v>
      </c>
      <c r="G113" s="53">
        <f t="shared" si="81"/>
        <v>0</v>
      </c>
      <c r="H113" s="31">
        <f t="shared" si="73"/>
        <v>0</v>
      </c>
      <c r="I113" s="31">
        <f t="shared" si="74"/>
        <v>0</v>
      </c>
      <c r="J113" s="53">
        <v>0</v>
      </c>
      <c r="K113" s="53">
        <v>0</v>
      </c>
      <c r="L113" s="53">
        <v>0</v>
      </c>
      <c r="M113" s="53">
        <v>0</v>
      </c>
      <c r="N113" s="53">
        <v>0</v>
      </c>
      <c r="O113" s="53">
        <v>0</v>
      </c>
      <c r="P113" s="53">
        <v>0</v>
      </c>
      <c r="Q113" s="53">
        <v>0</v>
      </c>
      <c r="R113" s="53">
        <v>0</v>
      </c>
      <c r="S113" s="52">
        <f t="shared" si="75"/>
        <v>0</v>
      </c>
      <c r="T113" s="53">
        <f t="shared" si="76"/>
        <v>0</v>
      </c>
      <c r="U113" s="32">
        <f t="shared" si="77"/>
        <v>0</v>
      </c>
      <c r="V113" s="33" t="s">
        <v>441</v>
      </c>
    </row>
    <row r="114" spans="1:22" ht="47.25">
      <c r="A114" s="28" t="s">
        <v>311</v>
      </c>
      <c r="B114" s="36" t="s">
        <v>312</v>
      </c>
      <c r="C114" s="30" t="s">
        <v>114</v>
      </c>
      <c r="D114" s="81">
        <v>0</v>
      </c>
      <c r="E114" s="38">
        <v>0</v>
      </c>
      <c r="F114" s="53">
        <v>0</v>
      </c>
      <c r="G114" s="53">
        <f t="shared" si="81"/>
        <v>0</v>
      </c>
      <c r="H114" s="31">
        <f t="shared" si="73"/>
        <v>0</v>
      </c>
      <c r="I114" s="31">
        <f t="shared" si="74"/>
        <v>0</v>
      </c>
      <c r="J114" s="53">
        <v>0</v>
      </c>
      <c r="K114" s="53">
        <v>0</v>
      </c>
      <c r="L114" s="53">
        <v>0</v>
      </c>
      <c r="M114" s="53">
        <v>0</v>
      </c>
      <c r="N114" s="53">
        <v>0</v>
      </c>
      <c r="O114" s="53">
        <v>0</v>
      </c>
      <c r="P114" s="53">
        <v>0</v>
      </c>
      <c r="Q114" s="53">
        <v>0</v>
      </c>
      <c r="R114" s="53">
        <v>0</v>
      </c>
      <c r="S114" s="52">
        <f t="shared" si="75"/>
        <v>0</v>
      </c>
      <c r="T114" s="53">
        <f t="shared" si="76"/>
        <v>0</v>
      </c>
      <c r="U114" s="32">
        <f t="shared" si="77"/>
        <v>0</v>
      </c>
      <c r="V114" s="33" t="s">
        <v>441</v>
      </c>
    </row>
    <row r="115" spans="1:22" ht="47.25">
      <c r="A115" s="28" t="s">
        <v>313</v>
      </c>
      <c r="B115" s="36" t="s">
        <v>314</v>
      </c>
      <c r="C115" s="30" t="s">
        <v>115</v>
      </c>
      <c r="D115" s="81">
        <v>0</v>
      </c>
      <c r="E115" s="38">
        <v>0</v>
      </c>
      <c r="F115" s="53">
        <v>0</v>
      </c>
      <c r="G115" s="53">
        <f t="shared" si="81"/>
        <v>0</v>
      </c>
      <c r="H115" s="31">
        <f t="shared" si="73"/>
        <v>0</v>
      </c>
      <c r="I115" s="31">
        <f t="shared" si="74"/>
        <v>0</v>
      </c>
      <c r="J115" s="53">
        <v>0</v>
      </c>
      <c r="K115" s="53">
        <v>0</v>
      </c>
      <c r="L115" s="53">
        <v>0</v>
      </c>
      <c r="M115" s="53">
        <v>0</v>
      </c>
      <c r="N115" s="53">
        <v>0</v>
      </c>
      <c r="O115" s="53">
        <v>0</v>
      </c>
      <c r="P115" s="53">
        <v>0</v>
      </c>
      <c r="Q115" s="53">
        <v>0</v>
      </c>
      <c r="R115" s="53">
        <v>0</v>
      </c>
      <c r="S115" s="52">
        <f t="shared" si="75"/>
        <v>0</v>
      </c>
      <c r="T115" s="53">
        <f t="shared" si="76"/>
        <v>0</v>
      </c>
      <c r="U115" s="32">
        <f t="shared" si="77"/>
        <v>0</v>
      </c>
      <c r="V115" s="33" t="s">
        <v>441</v>
      </c>
    </row>
    <row r="116" spans="1:22" ht="47.25">
      <c r="A116" s="28" t="s">
        <v>315</v>
      </c>
      <c r="B116" s="44" t="s">
        <v>116</v>
      </c>
      <c r="C116" s="30" t="s">
        <v>117</v>
      </c>
      <c r="D116" s="81">
        <v>0</v>
      </c>
      <c r="E116" s="38">
        <v>0</v>
      </c>
      <c r="F116" s="53">
        <v>0</v>
      </c>
      <c r="G116" s="53">
        <f>0.35-E116</f>
        <v>0.35</v>
      </c>
      <c r="H116" s="31">
        <f t="shared" si="73"/>
        <v>0.35000000000000003</v>
      </c>
      <c r="I116" s="31">
        <f t="shared" si="74"/>
        <v>0</v>
      </c>
      <c r="J116" s="53">
        <v>0</v>
      </c>
      <c r="K116" s="53">
        <v>0</v>
      </c>
      <c r="L116" s="53">
        <v>0</v>
      </c>
      <c r="M116" s="53">
        <v>0</v>
      </c>
      <c r="N116" s="97">
        <v>0.35000000000000003</v>
      </c>
      <c r="O116" s="53">
        <v>0</v>
      </c>
      <c r="P116" s="53">
        <v>0</v>
      </c>
      <c r="Q116" s="53">
        <v>0</v>
      </c>
      <c r="R116" s="53">
        <v>0</v>
      </c>
      <c r="S116" s="52">
        <f t="shared" si="75"/>
        <v>0.35</v>
      </c>
      <c r="T116" s="53">
        <f>I116-(J116+L116)</f>
        <v>0</v>
      </c>
      <c r="U116" s="32">
        <f>IF(I116&gt;0,(IF((SUM(J116+L116)=0), 1,(I116/SUM(J116+L116)-1))),(IF((SUM(J116+L116)=0), 0,(I116/SUM(J116+L116)-1))))</f>
        <v>0</v>
      </c>
      <c r="V116" s="33" t="s">
        <v>443</v>
      </c>
    </row>
    <row r="117" spans="1:22" ht="47.25">
      <c r="A117" s="28" t="s">
        <v>316</v>
      </c>
      <c r="B117" s="44" t="s">
        <v>118</v>
      </c>
      <c r="C117" s="30" t="s">
        <v>119</v>
      </c>
      <c r="D117" s="81">
        <v>0</v>
      </c>
      <c r="E117" s="38">
        <v>0</v>
      </c>
      <c r="F117" s="53">
        <v>0</v>
      </c>
      <c r="G117" s="53">
        <f>0.365-E117</f>
        <v>0.36499999999999999</v>
      </c>
      <c r="H117" s="31">
        <f t="shared" si="73"/>
        <v>0</v>
      </c>
      <c r="I117" s="31">
        <f t="shared" si="74"/>
        <v>0</v>
      </c>
      <c r="J117" s="53">
        <v>0</v>
      </c>
      <c r="K117" s="53">
        <v>0</v>
      </c>
      <c r="L117" s="53">
        <v>0</v>
      </c>
      <c r="M117" s="53">
        <v>0</v>
      </c>
      <c r="N117" s="53">
        <v>0</v>
      </c>
      <c r="O117" s="53">
        <v>0</v>
      </c>
      <c r="P117" s="53">
        <v>0</v>
      </c>
      <c r="Q117" s="53">
        <v>0</v>
      </c>
      <c r="R117" s="53">
        <v>0</v>
      </c>
      <c r="S117" s="52">
        <f t="shared" si="75"/>
        <v>0.36499999999999999</v>
      </c>
      <c r="T117" s="53">
        <f t="shared" si="76"/>
        <v>0</v>
      </c>
      <c r="U117" s="32">
        <f t="shared" si="77"/>
        <v>0</v>
      </c>
      <c r="V117" s="33" t="s">
        <v>441</v>
      </c>
    </row>
    <row r="118" spans="1:22" ht="47.25">
      <c r="A118" s="28" t="s">
        <v>317</v>
      </c>
      <c r="B118" s="44" t="s">
        <v>120</v>
      </c>
      <c r="C118" s="38" t="s">
        <v>121</v>
      </c>
      <c r="D118" s="81">
        <v>0</v>
      </c>
      <c r="E118" s="38">
        <v>0</v>
      </c>
      <c r="F118" s="53">
        <v>0</v>
      </c>
      <c r="G118" s="53">
        <f>0.38-E118</f>
        <v>0.38</v>
      </c>
      <c r="H118" s="31">
        <f t="shared" si="73"/>
        <v>0</v>
      </c>
      <c r="I118" s="31">
        <f t="shared" si="74"/>
        <v>0</v>
      </c>
      <c r="J118" s="53">
        <v>0</v>
      </c>
      <c r="K118" s="53">
        <v>0</v>
      </c>
      <c r="L118" s="53">
        <v>0</v>
      </c>
      <c r="M118" s="53">
        <v>0</v>
      </c>
      <c r="N118" s="53">
        <v>0</v>
      </c>
      <c r="O118" s="53">
        <v>0</v>
      </c>
      <c r="P118" s="53">
        <v>0</v>
      </c>
      <c r="Q118" s="53">
        <v>0</v>
      </c>
      <c r="R118" s="53">
        <v>0</v>
      </c>
      <c r="S118" s="52">
        <f t="shared" si="75"/>
        <v>0.38</v>
      </c>
      <c r="T118" s="53">
        <f t="shared" si="76"/>
        <v>0</v>
      </c>
      <c r="U118" s="32">
        <f t="shared" si="77"/>
        <v>0</v>
      </c>
      <c r="V118" s="33" t="s">
        <v>441</v>
      </c>
    </row>
    <row r="119" spans="1:22" ht="47.25">
      <c r="A119" s="28" t="s">
        <v>318</v>
      </c>
      <c r="B119" s="44" t="s">
        <v>122</v>
      </c>
      <c r="C119" s="38" t="s">
        <v>123</v>
      </c>
      <c r="D119" s="81">
        <v>0</v>
      </c>
      <c r="E119" s="38">
        <v>0</v>
      </c>
      <c r="F119" s="53">
        <v>0</v>
      </c>
      <c r="G119" s="53">
        <f>0.38-E119</f>
        <v>0.38</v>
      </c>
      <c r="H119" s="31">
        <f t="shared" si="73"/>
        <v>0</v>
      </c>
      <c r="I119" s="31">
        <f t="shared" si="74"/>
        <v>0</v>
      </c>
      <c r="J119" s="53">
        <v>0</v>
      </c>
      <c r="K119" s="53">
        <v>0</v>
      </c>
      <c r="L119" s="53">
        <v>0</v>
      </c>
      <c r="M119" s="53">
        <v>0</v>
      </c>
      <c r="N119" s="53">
        <v>0</v>
      </c>
      <c r="O119" s="53">
        <v>0</v>
      </c>
      <c r="P119" s="53">
        <v>0</v>
      </c>
      <c r="Q119" s="53">
        <v>0</v>
      </c>
      <c r="R119" s="53">
        <v>0</v>
      </c>
      <c r="S119" s="52">
        <f t="shared" si="75"/>
        <v>0.38</v>
      </c>
      <c r="T119" s="53">
        <f t="shared" si="76"/>
        <v>0</v>
      </c>
      <c r="U119" s="32">
        <f t="shared" si="77"/>
        <v>0</v>
      </c>
      <c r="V119" s="33" t="s">
        <v>441</v>
      </c>
    </row>
    <row r="120" spans="1:22" ht="47.25">
      <c r="A120" s="28" t="s">
        <v>319</v>
      </c>
      <c r="B120" s="36" t="s">
        <v>320</v>
      </c>
      <c r="C120" s="30" t="s">
        <v>124</v>
      </c>
      <c r="D120" s="81">
        <v>0</v>
      </c>
      <c r="E120" s="38">
        <v>0</v>
      </c>
      <c r="F120" s="53">
        <v>0</v>
      </c>
      <c r="G120" s="53">
        <f>0.35-E120</f>
        <v>0.35</v>
      </c>
      <c r="H120" s="31">
        <f t="shared" si="73"/>
        <v>0.35000000000000003</v>
      </c>
      <c r="I120" s="31">
        <f t="shared" si="74"/>
        <v>0</v>
      </c>
      <c r="J120" s="53">
        <v>0</v>
      </c>
      <c r="K120" s="53">
        <v>0</v>
      </c>
      <c r="L120" s="53">
        <v>0</v>
      </c>
      <c r="M120" s="53">
        <v>0</v>
      </c>
      <c r="N120" s="38">
        <v>0.35000000000000003</v>
      </c>
      <c r="O120" s="53">
        <v>0</v>
      </c>
      <c r="P120" s="53">
        <v>0</v>
      </c>
      <c r="Q120" s="53">
        <v>0</v>
      </c>
      <c r="R120" s="53">
        <v>0</v>
      </c>
      <c r="S120" s="52">
        <f t="shared" si="75"/>
        <v>0.35</v>
      </c>
      <c r="T120" s="53">
        <f t="shared" ref="T120:T121" si="82">I120-(J120+L120)</f>
        <v>0</v>
      </c>
      <c r="U120" s="32">
        <f t="shared" ref="U120:U121" si="83">IF(I120&gt;0,(IF((SUM(J120+L120)=0), 1,(I120/SUM(J120+L120)-1))),(IF((SUM(J120+L120)=0), 0,(I120/SUM(J120+L120)-1))))</f>
        <v>0</v>
      </c>
      <c r="V120" s="33" t="s">
        <v>443</v>
      </c>
    </row>
    <row r="121" spans="1:22" ht="47.25">
      <c r="A121" s="28" t="s">
        <v>321</v>
      </c>
      <c r="B121" s="36" t="s">
        <v>322</v>
      </c>
      <c r="C121" s="30" t="s">
        <v>125</v>
      </c>
      <c r="D121" s="81">
        <v>0</v>
      </c>
      <c r="E121" s="38">
        <v>0</v>
      </c>
      <c r="F121" s="53">
        <v>0</v>
      </c>
      <c r="G121" s="53">
        <f>0.699-E121</f>
        <v>0.69899999999999995</v>
      </c>
      <c r="H121" s="31">
        <f t="shared" si="73"/>
        <v>0.69900000000000007</v>
      </c>
      <c r="I121" s="31">
        <f t="shared" si="74"/>
        <v>0</v>
      </c>
      <c r="J121" s="53">
        <v>0</v>
      </c>
      <c r="K121" s="53">
        <v>0</v>
      </c>
      <c r="L121" s="53">
        <v>0</v>
      </c>
      <c r="M121" s="53">
        <v>0</v>
      </c>
      <c r="N121" s="53">
        <v>0</v>
      </c>
      <c r="O121" s="53">
        <v>0</v>
      </c>
      <c r="P121" s="38">
        <v>0.69900000000000007</v>
      </c>
      <c r="Q121" s="53">
        <v>0</v>
      </c>
      <c r="R121" s="53">
        <v>0</v>
      </c>
      <c r="S121" s="52">
        <f t="shared" si="75"/>
        <v>0.69899999999999995</v>
      </c>
      <c r="T121" s="53">
        <f t="shared" si="82"/>
        <v>0</v>
      </c>
      <c r="U121" s="32">
        <f t="shared" si="83"/>
        <v>0</v>
      </c>
      <c r="V121" s="33" t="s">
        <v>444</v>
      </c>
    </row>
    <row r="122" spans="1:22" ht="47.25">
      <c r="A122" s="28" t="s">
        <v>323</v>
      </c>
      <c r="B122" s="36" t="s">
        <v>324</v>
      </c>
      <c r="C122" s="30" t="s">
        <v>126</v>
      </c>
      <c r="D122" s="81">
        <v>0</v>
      </c>
      <c r="E122" s="38">
        <v>0</v>
      </c>
      <c r="F122" s="53">
        <v>0</v>
      </c>
      <c r="G122" s="53">
        <f>0-E122</f>
        <v>0</v>
      </c>
      <c r="H122" s="31">
        <f t="shared" si="73"/>
        <v>0</v>
      </c>
      <c r="I122" s="31">
        <f t="shared" si="74"/>
        <v>0</v>
      </c>
      <c r="J122" s="53">
        <v>0</v>
      </c>
      <c r="K122" s="53">
        <v>0</v>
      </c>
      <c r="L122" s="53">
        <v>0</v>
      </c>
      <c r="M122" s="53">
        <v>0</v>
      </c>
      <c r="N122" s="53">
        <v>0</v>
      </c>
      <c r="O122" s="53">
        <v>0</v>
      </c>
      <c r="P122" s="53">
        <v>0</v>
      </c>
      <c r="Q122" s="53">
        <v>0</v>
      </c>
      <c r="R122" s="53">
        <v>0</v>
      </c>
      <c r="S122" s="52">
        <f t="shared" si="75"/>
        <v>0</v>
      </c>
      <c r="T122" s="53">
        <f t="shared" si="76"/>
        <v>0</v>
      </c>
      <c r="U122" s="32">
        <f t="shared" si="77"/>
        <v>0</v>
      </c>
      <c r="V122" s="33" t="s">
        <v>441</v>
      </c>
    </row>
    <row r="123" spans="1:22" ht="47.25">
      <c r="A123" s="28" t="s">
        <v>325</v>
      </c>
      <c r="B123" s="36" t="s">
        <v>326</v>
      </c>
      <c r="C123" s="30" t="s">
        <v>327</v>
      </c>
      <c r="D123" s="81">
        <v>0</v>
      </c>
      <c r="E123" s="38">
        <v>0</v>
      </c>
      <c r="F123" s="53">
        <v>0</v>
      </c>
      <c r="G123" s="53">
        <f>0.35-E123</f>
        <v>0.35</v>
      </c>
      <c r="H123" s="31">
        <f t="shared" si="73"/>
        <v>0.35000000000000003</v>
      </c>
      <c r="I123" s="31">
        <f t="shared" si="74"/>
        <v>0</v>
      </c>
      <c r="J123" s="53">
        <v>0</v>
      </c>
      <c r="K123" s="53">
        <v>0</v>
      </c>
      <c r="L123" s="53">
        <v>0</v>
      </c>
      <c r="M123" s="53">
        <v>0</v>
      </c>
      <c r="N123" s="53">
        <v>0</v>
      </c>
      <c r="O123" s="53">
        <v>0</v>
      </c>
      <c r="P123" s="38">
        <v>0.35000000000000003</v>
      </c>
      <c r="Q123" s="53">
        <v>0</v>
      </c>
      <c r="R123" s="53">
        <v>0</v>
      </c>
      <c r="S123" s="52">
        <f t="shared" si="75"/>
        <v>0.35</v>
      </c>
      <c r="T123" s="53">
        <f t="shared" ref="T123:T124" si="84">I123-(J123+L123)</f>
        <v>0</v>
      </c>
      <c r="U123" s="32">
        <f t="shared" ref="U123:U124" si="85">IF(I123&gt;0,(IF((SUM(J123+L123)=0), 1,(I123/SUM(J123+L123)-1))),(IF((SUM(J123+L123)=0), 0,(I123/SUM(J123+L123)-1))))</f>
        <v>0</v>
      </c>
      <c r="V123" s="33" t="s">
        <v>444</v>
      </c>
    </row>
    <row r="124" spans="1:22" ht="63">
      <c r="A124" s="28" t="s">
        <v>328</v>
      </c>
      <c r="B124" s="72" t="s">
        <v>329</v>
      </c>
      <c r="C124" s="30" t="s">
        <v>330</v>
      </c>
      <c r="D124" s="81">
        <v>0</v>
      </c>
      <c r="E124" s="38">
        <v>0</v>
      </c>
      <c r="F124" s="53">
        <v>0</v>
      </c>
      <c r="G124" s="53">
        <f>0.35-E124</f>
        <v>0.35</v>
      </c>
      <c r="H124" s="31">
        <f t="shared" si="73"/>
        <v>0.35000000000000003</v>
      </c>
      <c r="I124" s="31">
        <f t="shared" si="74"/>
        <v>0</v>
      </c>
      <c r="J124" s="53">
        <v>0</v>
      </c>
      <c r="K124" s="53">
        <v>0</v>
      </c>
      <c r="L124" s="53">
        <v>0</v>
      </c>
      <c r="M124" s="53">
        <v>0</v>
      </c>
      <c r="N124" s="38">
        <v>0.35000000000000003</v>
      </c>
      <c r="O124" s="53">
        <v>0</v>
      </c>
      <c r="P124" s="53">
        <v>0</v>
      </c>
      <c r="Q124" s="53">
        <v>0</v>
      </c>
      <c r="R124" s="53">
        <v>0</v>
      </c>
      <c r="S124" s="52">
        <f t="shared" si="75"/>
        <v>0.35</v>
      </c>
      <c r="T124" s="53">
        <f t="shared" si="84"/>
        <v>0</v>
      </c>
      <c r="U124" s="32">
        <f t="shared" si="85"/>
        <v>0</v>
      </c>
      <c r="V124" s="33" t="s">
        <v>443</v>
      </c>
    </row>
    <row r="125" spans="1:22" ht="47.25">
      <c r="A125" s="28" t="s">
        <v>331</v>
      </c>
      <c r="B125" s="44" t="s">
        <v>332</v>
      </c>
      <c r="C125" s="30" t="s">
        <v>333</v>
      </c>
      <c r="D125" s="81">
        <v>0</v>
      </c>
      <c r="E125" s="38">
        <v>0</v>
      </c>
      <c r="F125" s="53">
        <v>0</v>
      </c>
      <c r="G125" s="53">
        <f>0.365-E125</f>
        <v>0.36499999999999999</v>
      </c>
      <c r="H125" s="31">
        <f t="shared" si="73"/>
        <v>0</v>
      </c>
      <c r="I125" s="31">
        <f t="shared" si="74"/>
        <v>0</v>
      </c>
      <c r="J125" s="53">
        <v>0</v>
      </c>
      <c r="K125" s="53">
        <v>0</v>
      </c>
      <c r="L125" s="53">
        <v>0</v>
      </c>
      <c r="M125" s="53">
        <v>0</v>
      </c>
      <c r="N125" s="53">
        <v>0</v>
      </c>
      <c r="O125" s="53">
        <v>0</v>
      </c>
      <c r="P125" s="53">
        <v>0</v>
      </c>
      <c r="Q125" s="53">
        <v>0</v>
      </c>
      <c r="R125" s="53">
        <v>0</v>
      </c>
      <c r="S125" s="52">
        <f t="shared" si="75"/>
        <v>0.36499999999999999</v>
      </c>
      <c r="T125" s="53">
        <f t="shared" si="76"/>
        <v>0</v>
      </c>
      <c r="U125" s="32">
        <f t="shared" si="77"/>
        <v>0</v>
      </c>
      <c r="V125" s="33" t="s">
        <v>441</v>
      </c>
    </row>
    <row r="126" spans="1:22" ht="47.25">
      <c r="A126" s="28" t="s">
        <v>334</v>
      </c>
      <c r="B126" s="70" t="s">
        <v>335</v>
      </c>
      <c r="C126" s="30" t="s">
        <v>336</v>
      </c>
      <c r="D126" s="81">
        <v>0</v>
      </c>
      <c r="E126" s="38">
        <v>0</v>
      </c>
      <c r="F126" s="53">
        <v>0</v>
      </c>
      <c r="G126" s="53">
        <f>0.35-E126</f>
        <v>0.35</v>
      </c>
      <c r="H126" s="31">
        <f t="shared" si="73"/>
        <v>0.35000000000000003</v>
      </c>
      <c r="I126" s="31">
        <f t="shared" si="74"/>
        <v>0</v>
      </c>
      <c r="J126" s="53">
        <v>0</v>
      </c>
      <c r="K126" s="53">
        <v>0</v>
      </c>
      <c r="L126" s="53">
        <v>0</v>
      </c>
      <c r="M126" s="53">
        <v>0</v>
      </c>
      <c r="N126" s="38">
        <v>0.35000000000000003</v>
      </c>
      <c r="O126" s="53">
        <v>0</v>
      </c>
      <c r="P126" s="53">
        <v>0</v>
      </c>
      <c r="Q126" s="53">
        <v>0</v>
      </c>
      <c r="R126" s="53">
        <v>0</v>
      </c>
      <c r="S126" s="52">
        <f t="shared" si="75"/>
        <v>0.35</v>
      </c>
      <c r="T126" s="53">
        <f>I126-(J126+L126)</f>
        <v>0</v>
      </c>
      <c r="U126" s="32">
        <f>IF(I126&gt;0,(IF((SUM(J126+L126)=0), 1,(I126/SUM(J126+L126)-1))),(IF((SUM(J126+L126)=0), 0,(I126/SUM(J126+L126)-1))))</f>
        <v>0</v>
      </c>
      <c r="V126" s="33" t="s">
        <v>443</v>
      </c>
    </row>
    <row r="127" spans="1:22" ht="63">
      <c r="A127" s="60" t="s">
        <v>337</v>
      </c>
      <c r="B127" s="61" t="s">
        <v>338</v>
      </c>
      <c r="C127" s="62" t="s">
        <v>26</v>
      </c>
      <c r="D127" s="79">
        <f t="shared" ref="D127:E127" si="86">SUM(D128,D144)</f>
        <v>0</v>
      </c>
      <c r="E127" s="79">
        <f t="shared" si="86"/>
        <v>2.3439999999999999</v>
      </c>
      <c r="F127" s="79">
        <f t="shared" ref="F127:T127" si="87">SUM(F128,F144)</f>
        <v>0</v>
      </c>
      <c r="G127" s="79">
        <f t="shared" si="87"/>
        <v>26.008000000000003</v>
      </c>
      <c r="H127" s="79">
        <f t="shared" si="87"/>
        <v>7.2090000000000014</v>
      </c>
      <c r="I127" s="79">
        <f t="shared" si="87"/>
        <v>0</v>
      </c>
      <c r="J127" s="79">
        <f t="shared" si="87"/>
        <v>0</v>
      </c>
      <c r="K127" s="79">
        <f t="shared" si="87"/>
        <v>0</v>
      </c>
      <c r="L127" s="79">
        <f t="shared" si="87"/>
        <v>0</v>
      </c>
      <c r="M127" s="79">
        <f t="shared" si="87"/>
        <v>0</v>
      </c>
      <c r="N127" s="79">
        <f t="shared" ref="N127" si="88">SUM(N128,N144)</f>
        <v>7.2090000000000014</v>
      </c>
      <c r="O127" s="79">
        <f t="shared" si="87"/>
        <v>0</v>
      </c>
      <c r="P127" s="79">
        <f t="shared" si="87"/>
        <v>0</v>
      </c>
      <c r="Q127" s="79">
        <f t="shared" si="87"/>
        <v>0</v>
      </c>
      <c r="R127" s="79">
        <f t="shared" si="87"/>
        <v>0</v>
      </c>
      <c r="S127" s="79">
        <f t="shared" si="87"/>
        <v>26.008000000000003</v>
      </c>
      <c r="T127" s="79">
        <f t="shared" si="87"/>
        <v>0</v>
      </c>
      <c r="U127" s="86">
        <f>IF(I127&gt;0,(IF((SUM(J127+L127)=0), 1,(I127/SUM(J127+L127)-1))),(IF((SUM(J127+L127)=0), 0,(I127/SUM(J127+L127)-1))))</f>
        <v>0</v>
      </c>
      <c r="V127" s="79" t="s">
        <v>442</v>
      </c>
    </row>
    <row r="128" spans="1:22" ht="47.25">
      <c r="A128" s="63" t="s">
        <v>339</v>
      </c>
      <c r="B128" s="64" t="s">
        <v>340</v>
      </c>
      <c r="C128" s="65" t="s">
        <v>26</v>
      </c>
      <c r="D128" s="80">
        <f t="shared" ref="D128:T128" si="89">SUM(D129)</f>
        <v>0</v>
      </c>
      <c r="E128" s="80">
        <f t="shared" si="89"/>
        <v>2.3439999999999999</v>
      </c>
      <c r="F128" s="80">
        <f t="shared" si="89"/>
        <v>0</v>
      </c>
      <c r="G128" s="80">
        <f t="shared" si="89"/>
        <v>26.008000000000003</v>
      </c>
      <c r="H128" s="80">
        <f t="shared" si="89"/>
        <v>7.2090000000000014</v>
      </c>
      <c r="I128" s="80">
        <f t="shared" si="89"/>
        <v>0</v>
      </c>
      <c r="J128" s="80">
        <f t="shared" si="89"/>
        <v>0</v>
      </c>
      <c r="K128" s="80">
        <f t="shared" si="89"/>
        <v>0</v>
      </c>
      <c r="L128" s="80">
        <f t="shared" si="89"/>
        <v>0</v>
      </c>
      <c r="M128" s="80">
        <f t="shared" si="89"/>
        <v>0</v>
      </c>
      <c r="N128" s="80">
        <f t="shared" si="89"/>
        <v>7.2090000000000014</v>
      </c>
      <c r="O128" s="80">
        <f t="shared" si="89"/>
        <v>0</v>
      </c>
      <c r="P128" s="80">
        <f t="shared" si="89"/>
        <v>0</v>
      </c>
      <c r="Q128" s="80">
        <f t="shared" si="89"/>
        <v>0</v>
      </c>
      <c r="R128" s="80">
        <f t="shared" si="89"/>
        <v>0</v>
      </c>
      <c r="S128" s="80">
        <f t="shared" si="89"/>
        <v>26.008000000000003</v>
      </c>
      <c r="T128" s="65">
        <f t="shared" si="89"/>
        <v>0</v>
      </c>
      <c r="U128" s="91">
        <f>IF(I128&gt;0,(IF((SUM(J128+L128)=0), 1,(I128/SUM(J128+L128)-1))),(IF((SUM(J128+L128)=0), 0,(I128/SUM(J128+L128)-1))))</f>
        <v>0</v>
      </c>
      <c r="V128" s="80" t="s">
        <v>442</v>
      </c>
    </row>
    <row r="129" spans="1:22" ht="31.5">
      <c r="A129" s="25" t="s">
        <v>341</v>
      </c>
      <c r="B129" s="26" t="s">
        <v>32</v>
      </c>
      <c r="C129" s="27" t="s">
        <v>26</v>
      </c>
      <c r="D129" s="20">
        <f t="shared" ref="D129:E129" si="90">SUM(D130:D143)</f>
        <v>0</v>
      </c>
      <c r="E129" s="20">
        <f t="shared" si="90"/>
        <v>2.3439999999999999</v>
      </c>
      <c r="F129" s="20">
        <f t="shared" ref="F129:T129" si="91">SUM(F130:F143)</f>
        <v>0</v>
      </c>
      <c r="G129" s="20">
        <f>SUM(G130:G143)</f>
        <v>26.008000000000003</v>
      </c>
      <c r="H129" s="20">
        <f>SUM(H130:H143)</f>
        <v>7.2090000000000014</v>
      </c>
      <c r="I129" s="20">
        <f t="shared" si="91"/>
        <v>0</v>
      </c>
      <c r="J129" s="20">
        <f t="shared" si="91"/>
        <v>0</v>
      </c>
      <c r="K129" s="20">
        <f t="shared" si="91"/>
        <v>0</v>
      </c>
      <c r="L129" s="20">
        <f t="shared" si="91"/>
        <v>0</v>
      </c>
      <c r="M129" s="20">
        <f t="shared" si="91"/>
        <v>0</v>
      </c>
      <c r="N129" s="20">
        <f t="shared" ref="N129" si="92">SUM(N130:N143)</f>
        <v>7.2090000000000014</v>
      </c>
      <c r="O129" s="20">
        <f t="shared" si="91"/>
        <v>0</v>
      </c>
      <c r="P129" s="20">
        <f t="shared" si="91"/>
        <v>0</v>
      </c>
      <c r="Q129" s="20">
        <f t="shared" si="91"/>
        <v>0</v>
      </c>
      <c r="R129" s="20">
        <f t="shared" si="91"/>
        <v>0</v>
      </c>
      <c r="S129" s="20">
        <f t="shared" si="91"/>
        <v>26.008000000000003</v>
      </c>
      <c r="T129" s="20">
        <f t="shared" si="91"/>
        <v>0</v>
      </c>
      <c r="U129" s="87">
        <f>IF(I129&gt;0,(IF((SUM(J129+L129)=0), 1,(I129/SUM(J129+L129)-1))),(IF((SUM(J129+L129)=0), 0,(I129/SUM(J129+L129)-1))))</f>
        <v>0</v>
      </c>
      <c r="V129" s="20" t="s">
        <v>442</v>
      </c>
    </row>
    <row r="130" spans="1:22" ht="47.25">
      <c r="A130" s="28" t="s">
        <v>342</v>
      </c>
      <c r="B130" s="29" t="s">
        <v>33</v>
      </c>
      <c r="C130" s="30" t="s">
        <v>34</v>
      </c>
      <c r="D130" s="81">
        <v>0</v>
      </c>
      <c r="E130" s="38">
        <v>0</v>
      </c>
      <c r="F130" s="53">
        <v>0</v>
      </c>
      <c r="G130" s="53">
        <v>0</v>
      </c>
      <c r="H130" s="31">
        <f t="shared" si="73"/>
        <v>0</v>
      </c>
      <c r="I130" s="31">
        <f t="shared" si="74"/>
        <v>0</v>
      </c>
      <c r="J130" s="53">
        <v>0</v>
      </c>
      <c r="K130" s="53">
        <v>0</v>
      </c>
      <c r="L130" s="53">
        <v>0</v>
      </c>
      <c r="M130" s="53">
        <v>0</v>
      </c>
      <c r="N130" s="53">
        <v>0</v>
      </c>
      <c r="O130" s="53">
        <v>0</v>
      </c>
      <c r="P130" s="53">
        <v>0</v>
      </c>
      <c r="Q130" s="53">
        <v>0</v>
      </c>
      <c r="R130" s="53">
        <v>0</v>
      </c>
      <c r="S130" s="52">
        <f t="shared" si="75"/>
        <v>0</v>
      </c>
      <c r="T130" s="53">
        <f t="shared" si="76"/>
        <v>0</v>
      </c>
      <c r="U130" s="32">
        <f t="shared" si="77"/>
        <v>0</v>
      </c>
      <c r="V130" s="33" t="s">
        <v>441</v>
      </c>
    </row>
    <row r="131" spans="1:22" ht="47.25">
      <c r="A131" s="28" t="s">
        <v>343</v>
      </c>
      <c r="B131" s="29" t="s">
        <v>35</v>
      </c>
      <c r="C131" s="30" t="s">
        <v>36</v>
      </c>
      <c r="D131" s="81">
        <v>0</v>
      </c>
      <c r="E131" s="38">
        <v>0</v>
      </c>
      <c r="F131" s="53">
        <v>0</v>
      </c>
      <c r="G131" s="53">
        <v>0</v>
      </c>
      <c r="H131" s="31">
        <f t="shared" si="73"/>
        <v>0</v>
      </c>
      <c r="I131" s="31">
        <f t="shared" si="74"/>
        <v>0</v>
      </c>
      <c r="J131" s="53">
        <v>0</v>
      </c>
      <c r="K131" s="53">
        <v>0</v>
      </c>
      <c r="L131" s="53">
        <v>0</v>
      </c>
      <c r="M131" s="53">
        <v>0</v>
      </c>
      <c r="N131" s="53">
        <v>0</v>
      </c>
      <c r="O131" s="53">
        <v>0</v>
      </c>
      <c r="P131" s="53">
        <v>0</v>
      </c>
      <c r="Q131" s="53">
        <v>0</v>
      </c>
      <c r="R131" s="53">
        <v>0</v>
      </c>
      <c r="S131" s="52">
        <f t="shared" si="75"/>
        <v>0</v>
      </c>
      <c r="T131" s="53">
        <f t="shared" si="76"/>
        <v>0</v>
      </c>
      <c r="U131" s="32">
        <f t="shared" si="77"/>
        <v>0</v>
      </c>
      <c r="V131" s="33" t="s">
        <v>441</v>
      </c>
    </row>
    <row r="132" spans="1:22" ht="47.25">
      <c r="A132" s="28" t="s">
        <v>344</v>
      </c>
      <c r="B132" s="29" t="s">
        <v>37</v>
      </c>
      <c r="C132" s="30" t="s">
        <v>38</v>
      </c>
      <c r="D132" s="81">
        <v>0</v>
      </c>
      <c r="E132" s="38">
        <v>0</v>
      </c>
      <c r="F132" s="53">
        <v>0</v>
      </c>
      <c r="G132" s="53">
        <v>0</v>
      </c>
      <c r="H132" s="31">
        <f t="shared" si="73"/>
        <v>0</v>
      </c>
      <c r="I132" s="31">
        <f t="shared" si="74"/>
        <v>0</v>
      </c>
      <c r="J132" s="53">
        <v>0</v>
      </c>
      <c r="K132" s="53">
        <v>0</v>
      </c>
      <c r="L132" s="53">
        <v>0</v>
      </c>
      <c r="M132" s="53">
        <v>0</v>
      </c>
      <c r="N132" s="53">
        <v>0</v>
      </c>
      <c r="O132" s="53">
        <v>0</v>
      </c>
      <c r="P132" s="53">
        <v>0</v>
      </c>
      <c r="Q132" s="53">
        <v>0</v>
      </c>
      <c r="R132" s="53">
        <v>0</v>
      </c>
      <c r="S132" s="52">
        <f t="shared" si="75"/>
        <v>0</v>
      </c>
      <c r="T132" s="53">
        <f t="shared" si="76"/>
        <v>0</v>
      </c>
      <c r="U132" s="32">
        <f t="shared" si="77"/>
        <v>0</v>
      </c>
      <c r="V132" s="33" t="s">
        <v>441</v>
      </c>
    </row>
    <row r="133" spans="1:22" ht="31.5">
      <c r="A133" s="28" t="s">
        <v>345</v>
      </c>
      <c r="B133" s="29" t="s">
        <v>39</v>
      </c>
      <c r="C133" s="38" t="s">
        <v>40</v>
      </c>
      <c r="D133" s="81">
        <v>0</v>
      </c>
      <c r="E133" s="38">
        <v>0</v>
      </c>
      <c r="F133" s="53">
        <v>0</v>
      </c>
      <c r="G133" s="53">
        <f>0.94-E133</f>
        <v>0.94</v>
      </c>
      <c r="H133" s="31">
        <f t="shared" si="73"/>
        <v>0</v>
      </c>
      <c r="I133" s="31">
        <f t="shared" si="74"/>
        <v>0</v>
      </c>
      <c r="J133" s="53">
        <v>0</v>
      </c>
      <c r="K133" s="53">
        <v>0</v>
      </c>
      <c r="L133" s="53">
        <v>0</v>
      </c>
      <c r="M133" s="53">
        <v>0</v>
      </c>
      <c r="N133" s="53">
        <v>0</v>
      </c>
      <c r="O133" s="53">
        <v>0</v>
      </c>
      <c r="P133" s="53">
        <v>0</v>
      </c>
      <c r="Q133" s="53">
        <v>0</v>
      </c>
      <c r="R133" s="53">
        <v>0</v>
      </c>
      <c r="S133" s="52">
        <f t="shared" si="75"/>
        <v>0.94</v>
      </c>
      <c r="T133" s="53">
        <f t="shared" si="76"/>
        <v>0</v>
      </c>
      <c r="U133" s="32">
        <f t="shared" si="77"/>
        <v>0</v>
      </c>
      <c r="V133" s="33" t="s">
        <v>441</v>
      </c>
    </row>
    <row r="134" spans="1:22" ht="31.5">
      <c r="A134" s="28" t="s">
        <v>346</v>
      </c>
      <c r="B134" s="29" t="s">
        <v>41</v>
      </c>
      <c r="C134" s="38" t="s">
        <v>42</v>
      </c>
      <c r="D134" s="81">
        <v>0</v>
      </c>
      <c r="E134" s="38">
        <v>0</v>
      </c>
      <c r="F134" s="53">
        <v>0</v>
      </c>
      <c r="G134" s="53">
        <f>0.94-E134</f>
        <v>0.94</v>
      </c>
      <c r="H134" s="31">
        <f t="shared" si="73"/>
        <v>0</v>
      </c>
      <c r="I134" s="31">
        <f t="shared" si="74"/>
        <v>0</v>
      </c>
      <c r="J134" s="53">
        <v>0</v>
      </c>
      <c r="K134" s="53">
        <v>0</v>
      </c>
      <c r="L134" s="53">
        <v>0</v>
      </c>
      <c r="M134" s="53">
        <v>0</v>
      </c>
      <c r="N134" s="53">
        <v>0</v>
      </c>
      <c r="O134" s="53">
        <v>0</v>
      </c>
      <c r="P134" s="53">
        <v>0</v>
      </c>
      <c r="Q134" s="53">
        <v>0</v>
      </c>
      <c r="R134" s="53">
        <v>0</v>
      </c>
      <c r="S134" s="52">
        <f t="shared" si="75"/>
        <v>0.94</v>
      </c>
      <c r="T134" s="53">
        <f t="shared" si="76"/>
        <v>0</v>
      </c>
      <c r="U134" s="32">
        <f t="shared" si="77"/>
        <v>0</v>
      </c>
      <c r="V134" s="33" t="s">
        <v>441</v>
      </c>
    </row>
    <row r="135" spans="1:22" ht="31.5">
      <c r="A135" s="28" t="s">
        <v>347</v>
      </c>
      <c r="B135" s="29" t="s">
        <v>43</v>
      </c>
      <c r="C135" s="38" t="s">
        <v>44</v>
      </c>
      <c r="D135" s="81">
        <v>0</v>
      </c>
      <c r="E135" s="38">
        <v>0</v>
      </c>
      <c r="F135" s="53">
        <v>0</v>
      </c>
      <c r="G135" s="53">
        <f>0.94-E135</f>
        <v>0.94</v>
      </c>
      <c r="H135" s="31">
        <f t="shared" si="73"/>
        <v>0</v>
      </c>
      <c r="I135" s="31">
        <f t="shared" si="74"/>
        <v>0</v>
      </c>
      <c r="J135" s="53">
        <v>0</v>
      </c>
      <c r="K135" s="53">
        <v>0</v>
      </c>
      <c r="L135" s="53">
        <v>0</v>
      </c>
      <c r="M135" s="53">
        <v>0</v>
      </c>
      <c r="N135" s="53">
        <v>0</v>
      </c>
      <c r="O135" s="53">
        <v>0</v>
      </c>
      <c r="P135" s="53">
        <v>0</v>
      </c>
      <c r="Q135" s="53">
        <v>0</v>
      </c>
      <c r="R135" s="53">
        <v>0</v>
      </c>
      <c r="S135" s="52">
        <f t="shared" si="75"/>
        <v>0.94</v>
      </c>
      <c r="T135" s="53">
        <f t="shared" si="76"/>
        <v>0</v>
      </c>
      <c r="U135" s="32">
        <f t="shared" si="77"/>
        <v>0</v>
      </c>
      <c r="V135" s="33" t="s">
        <v>441</v>
      </c>
    </row>
    <row r="136" spans="1:22" ht="47.25">
      <c r="A136" s="28" t="s">
        <v>348</v>
      </c>
      <c r="B136" s="29" t="s">
        <v>45</v>
      </c>
      <c r="C136" s="30" t="s">
        <v>46</v>
      </c>
      <c r="D136" s="81">
        <v>0</v>
      </c>
      <c r="E136" s="38">
        <v>0</v>
      </c>
      <c r="F136" s="53">
        <v>0</v>
      </c>
      <c r="G136" s="53">
        <v>0</v>
      </c>
      <c r="H136" s="31">
        <f t="shared" si="73"/>
        <v>0</v>
      </c>
      <c r="I136" s="31">
        <f t="shared" si="74"/>
        <v>0</v>
      </c>
      <c r="J136" s="53">
        <v>0</v>
      </c>
      <c r="K136" s="53">
        <v>0</v>
      </c>
      <c r="L136" s="53">
        <v>0</v>
      </c>
      <c r="M136" s="53">
        <v>0</v>
      </c>
      <c r="N136" s="53">
        <v>0</v>
      </c>
      <c r="O136" s="53">
        <v>0</v>
      </c>
      <c r="P136" s="53">
        <v>0</v>
      </c>
      <c r="Q136" s="53">
        <v>0</v>
      </c>
      <c r="R136" s="53">
        <v>0</v>
      </c>
      <c r="S136" s="52">
        <f t="shared" si="75"/>
        <v>0</v>
      </c>
      <c r="T136" s="53">
        <f t="shared" si="76"/>
        <v>0</v>
      </c>
      <c r="U136" s="32">
        <f t="shared" si="77"/>
        <v>0</v>
      </c>
      <c r="V136" s="33" t="s">
        <v>441</v>
      </c>
    </row>
    <row r="137" spans="1:22" ht="78.75">
      <c r="A137" s="28" t="s">
        <v>349</v>
      </c>
      <c r="B137" s="29" t="s">
        <v>47</v>
      </c>
      <c r="C137" s="38" t="s">
        <v>48</v>
      </c>
      <c r="D137" s="81">
        <v>0</v>
      </c>
      <c r="E137" s="38">
        <v>0</v>
      </c>
      <c r="F137" s="53">
        <v>0</v>
      </c>
      <c r="G137" s="53">
        <f>1.238-E137</f>
        <v>1.238</v>
      </c>
      <c r="H137" s="31">
        <f t="shared" si="73"/>
        <v>0</v>
      </c>
      <c r="I137" s="31">
        <f t="shared" si="74"/>
        <v>0</v>
      </c>
      <c r="J137" s="53">
        <v>0</v>
      </c>
      <c r="K137" s="53">
        <v>0</v>
      </c>
      <c r="L137" s="53">
        <v>0</v>
      </c>
      <c r="M137" s="53">
        <v>0</v>
      </c>
      <c r="N137" s="53">
        <v>0</v>
      </c>
      <c r="O137" s="53">
        <v>0</v>
      </c>
      <c r="P137" s="53">
        <v>0</v>
      </c>
      <c r="Q137" s="53">
        <v>0</v>
      </c>
      <c r="R137" s="53">
        <v>0</v>
      </c>
      <c r="S137" s="52">
        <f t="shared" si="75"/>
        <v>1.238</v>
      </c>
      <c r="T137" s="53">
        <f t="shared" si="76"/>
        <v>0</v>
      </c>
      <c r="U137" s="32">
        <f t="shared" si="77"/>
        <v>0</v>
      </c>
      <c r="V137" s="33" t="s">
        <v>441</v>
      </c>
    </row>
    <row r="138" spans="1:22" ht="78.75">
      <c r="A138" s="28" t="s">
        <v>350</v>
      </c>
      <c r="B138" s="29" t="s">
        <v>49</v>
      </c>
      <c r="C138" s="30" t="s">
        <v>50</v>
      </c>
      <c r="D138" s="81">
        <v>0</v>
      </c>
      <c r="E138" s="38">
        <v>0</v>
      </c>
      <c r="F138" s="53">
        <v>0</v>
      </c>
      <c r="G138" s="53">
        <f>0.915-E138</f>
        <v>0.91500000000000004</v>
      </c>
      <c r="H138" s="31">
        <f t="shared" si="73"/>
        <v>0</v>
      </c>
      <c r="I138" s="31">
        <f t="shared" si="74"/>
        <v>0</v>
      </c>
      <c r="J138" s="53">
        <v>0</v>
      </c>
      <c r="K138" s="53">
        <v>0</v>
      </c>
      <c r="L138" s="53">
        <v>0</v>
      </c>
      <c r="M138" s="53">
        <v>0</v>
      </c>
      <c r="N138" s="53">
        <v>0</v>
      </c>
      <c r="O138" s="53">
        <v>0</v>
      </c>
      <c r="P138" s="53">
        <v>0</v>
      </c>
      <c r="Q138" s="53">
        <v>0</v>
      </c>
      <c r="R138" s="53">
        <v>0</v>
      </c>
      <c r="S138" s="52">
        <f t="shared" si="75"/>
        <v>0.91500000000000004</v>
      </c>
      <c r="T138" s="53">
        <f t="shared" si="76"/>
        <v>0</v>
      </c>
      <c r="U138" s="32">
        <f t="shared" si="77"/>
        <v>0</v>
      </c>
      <c r="V138" s="33" t="s">
        <v>441</v>
      </c>
    </row>
    <row r="139" spans="1:22" ht="47.25">
      <c r="A139" s="28" t="s">
        <v>351</v>
      </c>
      <c r="B139" s="73" t="s">
        <v>52</v>
      </c>
      <c r="C139" s="30" t="s">
        <v>53</v>
      </c>
      <c r="D139" s="120">
        <v>0</v>
      </c>
      <c r="E139" s="122">
        <v>0</v>
      </c>
      <c r="F139" s="122">
        <v>0</v>
      </c>
      <c r="G139" s="122">
        <f>10.972-E139</f>
        <v>10.972</v>
      </c>
      <c r="H139" s="124">
        <f t="shared" si="73"/>
        <v>0</v>
      </c>
      <c r="I139" s="124">
        <f t="shared" si="74"/>
        <v>0</v>
      </c>
      <c r="J139" s="122">
        <v>0</v>
      </c>
      <c r="K139" s="122">
        <v>0</v>
      </c>
      <c r="L139" s="122">
        <v>0</v>
      </c>
      <c r="M139" s="122">
        <v>0</v>
      </c>
      <c r="N139" s="122">
        <v>0</v>
      </c>
      <c r="O139" s="122">
        <v>0</v>
      </c>
      <c r="P139" s="122">
        <v>0</v>
      </c>
      <c r="Q139" s="122">
        <v>0</v>
      </c>
      <c r="R139" s="122">
        <v>0</v>
      </c>
      <c r="S139" s="126">
        <f t="shared" si="75"/>
        <v>10.972</v>
      </c>
      <c r="T139" s="122">
        <f t="shared" si="76"/>
        <v>0</v>
      </c>
      <c r="U139" s="128">
        <f t="shared" si="77"/>
        <v>0</v>
      </c>
      <c r="V139" s="130" t="s">
        <v>441</v>
      </c>
    </row>
    <row r="140" spans="1:22" ht="47.25">
      <c r="A140" s="28" t="s">
        <v>352</v>
      </c>
      <c r="B140" s="73" t="s">
        <v>54</v>
      </c>
      <c r="C140" s="30" t="s">
        <v>353</v>
      </c>
      <c r="D140" s="121"/>
      <c r="E140" s="123"/>
      <c r="F140" s="123"/>
      <c r="G140" s="123"/>
      <c r="H140" s="125"/>
      <c r="I140" s="125"/>
      <c r="J140" s="123"/>
      <c r="K140" s="123"/>
      <c r="L140" s="123"/>
      <c r="M140" s="123"/>
      <c r="N140" s="123"/>
      <c r="O140" s="123"/>
      <c r="P140" s="123"/>
      <c r="Q140" s="123"/>
      <c r="R140" s="123"/>
      <c r="S140" s="127"/>
      <c r="T140" s="123"/>
      <c r="U140" s="129"/>
      <c r="V140" s="131"/>
    </row>
    <row r="141" spans="1:22" ht="63">
      <c r="A141" s="28" t="s">
        <v>354</v>
      </c>
      <c r="B141" s="44" t="s">
        <v>355</v>
      </c>
      <c r="C141" s="74" t="s">
        <v>55</v>
      </c>
      <c r="D141" s="81">
        <v>0</v>
      </c>
      <c r="E141" s="38">
        <v>2.3439999999999999</v>
      </c>
      <c r="F141" s="53">
        <v>0</v>
      </c>
      <c r="G141" s="53">
        <f>9.553-E141</f>
        <v>7.2090000000000014</v>
      </c>
      <c r="H141" s="31">
        <f t="shared" si="73"/>
        <v>7.2090000000000014</v>
      </c>
      <c r="I141" s="31">
        <f t="shared" si="74"/>
        <v>0</v>
      </c>
      <c r="J141" s="53">
        <v>0</v>
      </c>
      <c r="K141" s="53">
        <v>0</v>
      </c>
      <c r="L141" s="53">
        <v>0</v>
      </c>
      <c r="M141" s="53">
        <v>0</v>
      </c>
      <c r="N141" s="38">
        <v>7.2090000000000014</v>
      </c>
      <c r="O141" s="53">
        <v>0</v>
      </c>
      <c r="P141" s="53">
        <v>0</v>
      </c>
      <c r="Q141" s="53">
        <v>0</v>
      </c>
      <c r="R141" s="53">
        <v>0</v>
      </c>
      <c r="S141" s="52">
        <f t="shared" si="75"/>
        <v>7.2090000000000014</v>
      </c>
      <c r="T141" s="53">
        <f>I141-(J141+L141)</f>
        <v>0</v>
      </c>
      <c r="U141" s="32">
        <f>IF(I141&gt;0,(IF((SUM(J141+L141)=0), 1,(I141/SUM(J141+L141)-1))),(IF((SUM(J141+L141)=0), 0,(I141/SUM(J141+L141)-1))))</f>
        <v>0</v>
      </c>
      <c r="V141" s="33" t="s">
        <v>443</v>
      </c>
    </row>
    <row r="142" spans="1:22" ht="63">
      <c r="A142" s="28" t="s">
        <v>356</v>
      </c>
      <c r="B142" s="29" t="s">
        <v>357</v>
      </c>
      <c r="C142" s="30" t="s">
        <v>358</v>
      </c>
      <c r="D142" s="81">
        <v>0</v>
      </c>
      <c r="E142" s="38">
        <v>0</v>
      </c>
      <c r="F142" s="53">
        <v>0</v>
      </c>
      <c r="G142" s="53">
        <f>1.427-E142</f>
        <v>1.427</v>
      </c>
      <c r="H142" s="31">
        <f t="shared" si="73"/>
        <v>0</v>
      </c>
      <c r="I142" s="31">
        <f t="shared" si="74"/>
        <v>0</v>
      </c>
      <c r="J142" s="53">
        <v>0</v>
      </c>
      <c r="K142" s="53">
        <v>0</v>
      </c>
      <c r="L142" s="53">
        <v>0</v>
      </c>
      <c r="M142" s="53">
        <v>0</v>
      </c>
      <c r="N142" s="53">
        <v>0</v>
      </c>
      <c r="O142" s="53">
        <v>0</v>
      </c>
      <c r="P142" s="53">
        <v>0</v>
      </c>
      <c r="Q142" s="53">
        <v>0</v>
      </c>
      <c r="R142" s="53">
        <v>0</v>
      </c>
      <c r="S142" s="52">
        <f t="shared" si="75"/>
        <v>1.427</v>
      </c>
      <c r="T142" s="53">
        <f t="shared" si="76"/>
        <v>0</v>
      </c>
      <c r="U142" s="32">
        <f t="shared" si="77"/>
        <v>0</v>
      </c>
      <c r="V142" s="33" t="s">
        <v>441</v>
      </c>
    </row>
    <row r="143" spans="1:22" ht="63">
      <c r="A143" s="28" t="s">
        <v>359</v>
      </c>
      <c r="B143" s="29" t="s">
        <v>360</v>
      </c>
      <c r="C143" s="30" t="s">
        <v>361</v>
      </c>
      <c r="D143" s="81">
        <v>0</v>
      </c>
      <c r="E143" s="38">
        <v>0</v>
      </c>
      <c r="F143" s="53">
        <v>0</v>
      </c>
      <c r="G143" s="53">
        <f>1.427-E143</f>
        <v>1.427</v>
      </c>
      <c r="H143" s="31">
        <f t="shared" si="73"/>
        <v>0</v>
      </c>
      <c r="I143" s="31">
        <f t="shared" si="74"/>
        <v>0</v>
      </c>
      <c r="J143" s="53">
        <v>0</v>
      </c>
      <c r="K143" s="53">
        <v>0</v>
      </c>
      <c r="L143" s="53">
        <v>0</v>
      </c>
      <c r="M143" s="53">
        <v>0</v>
      </c>
      <c r="N143" s="53">
        <v>0</v>
      </c>
      <c r="O143" s="53">
        <v>0</v>
      </c>
      <c r="P143" s="53">
        <v>0</v>
      </c>
      <c r="Q143" s="53">
        <v>0</v>
      </c>
      <c r="R143" s="53">
        <v>0</v>
      </c>
      <c r="S143" s="52">
        <f t="shared" si="75"/>
        <v>1.427</v>
      </c>
      <c r="T143" s="53">
        <f t="shared" si="76"/>
        <v>0</v>
      </c>
      <c r="U143" s="32">
        <f t="shared" si="77"/>
        <v>0</v>
      </c>
      <c r="V143" s="33" t="s">
        <v>441</v>
      </c>
    </row>
    <row r="144" spans="1:22" ht="63">
      <c r="A144" s="63" t="s">
        <v>362</v>
      </c>
      <c r="B144" s="64" t="s">
        <v>363</v>
      </c>
      <c r="C144" s="65" t="s">
        <v>26</v>
      </c>
      <c r="D144" s="80">
        <f t="shared" ref="D144:T144" si="93">SUM(D145)</f>
        <v>0</v>
      </c>
      <c r="E144" s="80">
        <f t="shared" si="93"/>
        <v>0</v>
      </c>
      <c r="F144" s="80">
        <f t="shared" si="93"/>
        <v>0</v>
      </c>
      <c r="G144" s="80">
        <f t="shared" si="93"/>
        <v>0</v>
      </c>
      <c r="H144" s="80">
        <f t="shared" si="93"/>
        <v>0</v>
      </c>
      <c r="I144" s="80">
        <f t="shared" si="93"/>
        <v>0</v>
      </c>
      <c r="J144" s="80">
        <f t="shared" si="93"/>
        <v>0</v>
      </c>
      <c r="K144" s="80">
        <f t="shared" si="93"/>
        <v>0</v>
      </c>
      <c r="L144" s="80">
        <f t="shared" si="93"/>
        <v>0</v>
      </c>
      <c r="M144" s="80">
        <f t="shared" si="93"/>
        <v>0</v>
      </c>
      <c r="N144" s="80">
        <f t="shared" si="93"/>
        <v>0</v>
      </c>
      <c r="O144" s="80">
        <f t="shared" si="93"/>
        <v>0</v>
      </c>
      <c r="P144" s="80">
        <f t="shared" si="93"/>
        <v>0</v>
      </c>
      <c r="Q144" s="80">
        <f t="shared" si="93"/>
        <v>0</v>
      </c>
      <c r="R144" s="80">
        <f t="shared" si="93"/>
        <v>0</v>
      </c>
      <c r="S144" s="80">
        <f t="shared" si="93"/>
        <v>0</v>
      </c>
      <c r="T144" s="80">
        <f t="shared" si="93"/>
        <v>0</v>
      </c>
      <c r="U144" s="91">
        <f t="shared" si="77"/>
        <v>0</v>
      </c>
      <c r="V144" s="80" t="s">
        <v>442</v>
      </c>
    </row>
    <row r="145" spans="1:22">
      <c r="A145" s="54" t="s">
        <v>27</v>
      </c>
      <c r="B145" s="54" t="s">
        <v>27</v>
      </c>
      <c r="C145" s="54" t="s">
        <v>27</v>
      </c>
      <c r="D145" s="81">
        <v>0</v>
      </c>
      <c r="E145" s="38">
        <v>0</v>
      </c>
      <c r="F145" s="53">
        <v>0</v>
      </c>
      <c r="G145" s="53">
        <v>0</v>
      </c>
      <c r="H145" s="31">
        <f t="shared" si="73"/>
        <v>0</v>
      </c>
      <c r="I145" s="31">
        <f t="shared" si="74"/>
        <v>0</v>
      </c>
      <c r="J145" s="53">
        <v>0</v>
      </c>
      <c r="K145" s="53">
        <v>0</v>
      </c>
      <c r="L145" s="53">
        <v>0</v>
      </c>
      <c r="M145" s="53">
        <v>0</v>
      </c>
      <c r="N145" s="53">
        <v>0</v>
      </c>
      <c r="O145" s="53">
        <v>0</v>
      </c>
      <c r="P145" s="53">
        <v>0</v>
      </c>
      <c r="Q145" s="53">
        <v>0</v>
      </c>
      <c r="R145" s="53">
        <v>0</v>
      </c>
      <c r="S145" s="52">
        <f t="shared" si="75"/>
        <v>0</v>
      </c>
      <c r="T145" s="53">
        <f t="shared" si="76"/>
        <v>0</v>
      </c>
      <c r="U145" s="90">
        <f t="shared" si="77"/>
        <v>0</v>
      </c>
      <c r="V145" s="33" t="s">
        <v>441</v>
      </c>
    </row>
    <row r="146" spans="1:22" ht="47.25">
      <c r="A146" s="60" t="s">
        <v>364</v>
      </c>
      <c r="B146" s="61" t="s">
        <v>365</v>
      </c>
      <c r="C146" s="62" t="s">
        <v>26</v>
      </c>
      <c r="D146" s="79">
        <f t="shared" ref="D146:T146" si="94">SUM(D147,D149,D151,D153,D155,D157,D159,D161)</f>
        <v>0</v>
      </c>
      <c r="E146" s="79">
        <f t="shared" si="94"/>
        <v>0</v>
      </c>
      <c r="F146" s="79">
        <f t="shared" si="94"/>
        <v>0</v>
      </c>
      <c r="G146" s="79">
        <f t="shared" si="94"/>
        <v>0</v>
      </c>
      <c r="H146" s="79">
        <f t="shared" si="94"/>
        <v>0</v>
      </c>
      <c r="I146" s="79">
        <f t="shared" si="94"/>
        <v>0</v>
      </c>
      <c r="J146" s="79">
        <f t="shared" si="94"/>
        <v>0</v>
      </c>
      <c r="K146" s="79">
        <f t="shared" si="94"/>
        <v>0</v>
      </c>
      <c r="L146" s="79">
        <f t="shared" si="94"/>
        <v>0</v>
      </c>
      <c r="M146" s="79">
        <f t="shared" si="94"/>
        <v>0</v>
      </c>
      <c r="N146" s="79">
        <f t="shared" si="94"/>
        <v>0</v>
      </c>
      <c r="O146" s="79">
        <f t="shared" si="94"/>
        <v>0</v>
      </c>
      <c r="P146" s="79">
        <f t="shared" si="94"/>
        <v>0</v>
      </c>
      <c r="Q146" s="79">
        <f t="shared" si="94"/>
        <v>0</v>
      </c>
      <c r="R146" s="79">
        <f t="shared" si="94"/>
        <v>0</v>
      </c>
      <c r="S146" s="79">
        <f t="shared" si="94"/>
        <v>0</v>
      </c>
      <c r="T146" s="79">
        <f t="shared" si="94"/>
        <v>0</v>
      </c>
      <c r="U146" s="86">
        <f t="shared" si="77"/>
        <v>0</v>
      </c>
      <c r="V146" s="79" t="s">
        <v>442</v>
      </c>
    </row>
    <row r="147" spans="1:22" ht="47.25">
      <c r="A147" s="63" t="s">
        <v>366</v>
      </c>
      <c r="B147" s="64" t="s">
        <v>367</v>
      </c>
      <c r="C147" s="65" t="s">
        <v>26</v>
      </c>
      <c r="D147" s="80">
        <f t="shared" ref="D147:T147" si="95">SUM(D148)</f>
        <v>0</v>
      </c>
      <c r="E147" s="80">
        <f t="shared" si="95"/>
        <v>0</v>
      </c>
      <c r="F147" s="80">
        <f t="shared" si="95"/>
        <v>0</v>
      </c>
      <c r="G147" s="80">
        <f t="shared" si="95"/>
        <v>0</v>
      </c>
      <c r="H147" s="80">
        <f t="shared" si="95"/>
        <v>0</v>
      </c>
      <c r="I147" s="80">
        <f t="shared" si="95"/>
        <v>0</v>
      </c>
      <c r="J147" s="80">
        <f t="shared" si="95"/>
        <v>0</v>
      </c>
      <c r="K147" s="80">
        <f t="shared" si="95"/>
        <v>0</v>
      </c>
      <c r="L147" s="80">
        <f t="shared" si="95"/>
        <v>0</v>
      </c>
      <c r="M147" s="80">
        <f t="shared" si="95"/>
        <v>0</v>
      </c>
      <c r="N147" s="80">
        <f t="shared" si="95"/>
        <v>0</v>
      </c>
      <c r="O147" s="80">
        <f t="shared" si="95"/>
        <v>0</v>
      </c>
      <c r="P147" s="80">
        <f t="shared" si="95"/>
        <v>0</v>
      </c>
      <c r="Q147" s="80">
        <f t="shared" si="95"/>
        <v>0</v>
      </c>
      <c r="R147" s="80">
        <f t="shared" si="95"/>
        <v>0</v>
      </c>
      <c r="S147" s="80">
        <f t="shared" si="95"/>
        <v>0</v>
      </c>
      <c r="T147" s="80">
        <f t="shared" si="95"/>
        <v>0</v>
      </c>
      <c r="U147" s="91">
        <f t="shared" si="77"/>
        <v>0</v>
      </c>
      <c r="V147" s="80" t="s">
        <v>442</v>
      </c>
    </row>
    <row r="148" spans="1:22">
      <c r="A148" s="54" t="s">
        <v>27</v>
      </c>
      <c r="B148" s="54" t="s">
        <v>27</v>
      </c>
      <c r="C148" s="54" t="s">
        <v>27</v>
      </c>
      <c r="D148" s="81">
        <v>0</v>
      </c>
      <c r="E148" s="38">
        <v>0</v>
      </c>
      <c r="F148" s="53">
        <v>0</v>
      </c>
      <c r="G148" s="53">
        <v>0</v>
      </c>
      <c r="H148" s="31">
        <f t="shared" ref="H148:H210" si="96">J148+L148+N148+P148</f>
        <v>0</v>
      </c>
      <c r="I148" s="31">
        <f t="shared" ref="I148:I210" si="97">K148+M148+O148+Q148</f>
        <v>0</v>
      </c>
      <c r="J148" s="53">
        <v>0</v>
      </c>
      <c r="K148" s="53">
        <v>0</v>
      </c>
      <c r="L148" s="53">
        <v>0</v>
      </c>
      <c r="M148" s="53">
        <v>0</v>
      </c>
      <c r="N148" s="53">
        <v>0</v>
      </c>
      <c r="O148" s="53">
        <v>0</v>
      </c>
      <c r="P148" s="53">
        <v>0</v>
      </c>
      <c r="Q148" s="53">
        <v>0</v>
      </c>
      <c r="R148" s="53">
        <v>0</v>
      </c>
      <c r="S148" s="52">
        <f t="shared" ref="S148:S210" si="98">G148-I148</f>
        <v>0</v>
      </c>
      <c r="T148" s="53">
        <f t="shared" ref="T148:T210" si="99">I148-(J148+L148+N148+P148)</f>
        <v>0</v>
      </c>
      <c r="U148" s="90">
        <f t="shared" ref="U148:U210" si="100">IF(I148&gt;0,(IF((SUM(J148+L148+N148+P148)=0), 1,(I148/SUM(J148+L148+N148+P148)-1))),(IF((SUM(J148+L148+N148+P148)=0), 0,(I148/SUM(J148+L148+N148+P148)-1))))</f>
        <v>0</v>
      </c>
      <c r="V148" s="33" t="s">
        <v>441</v>
      </c>
    </row>
    <row r="149" spans="1:22" ht="47.25">
      <c r="A149" s="63" t="s">
        <v>368</v>
      </c>
      <c r="B149" s="64" t="s">
        <v>369</v>
      </c>
      <c r="C149" s="65" t="s">
        <v>26</v>
      </c>
      <c r="D149" s="80">
        <f t="shared" ref="D149:T149" si="101">SUM(D150)</f>
        <v>0</v>
      </c>
      <c r="E149" s="80">
        <f t="shared" si="101"/>
        <v>0</v>
      </c>
      <c r="F149" s="80">
        <f t="shared" si="101"/>
        <v>0</v>
      </c>
      <c r="G149" s="80">
        <f t="shared" si="101"/>
        <v>0</v>
      </c>
      <c r="H149" s="80">
        <f t="shared" si="101"/>
        <v>0</v>
      </c>
      <c r="I149" s="80">
        <f t="shared" si="101"/>
        <v>0</v>
      </c>
      <c r="J149" s="80">
        <f t="shared" si="101"/>
        <v>0</v>
      </c>
      <c r="K149" s="80">
        <f t="shared" si="101"/>
        <v>0</v>
      </c>
      <c r="L149" s="80">
        <f t="shared" si="101"/>
        <v>0</v>
      </c>
      <c r="M149" s="80">
        <f t="shared" si="101"/>
        <v>0</v>
      </c>
      <c r="N149" s="80">
        <f t="shared" si="101"/>
        <v>0</v>
      </c>
      <c r="O149" s="80">
        <f t="shared" si="101"/>
        <v>0</v>
      </c>
      <c r="P149" s="80">
        <f t="shared" si="101"/>
        <v>0</v>
      </c>
      <c r="Q149" s="80">
        <f t="shared" si="101"/>
        <v>0</v>
      </c>
      <c r="R149" s="80">
        <f t="shared" si="101"/>
        <v>0</v>
      </c>
      <c r="S149" s="80">
        <f t="shared" si="101"/>
        <v>0</v>
      </c>
      <c r="T149" s="80">
        <f t="shared" si="101"/>
        <v>0</v>
      </c>
      <c r="U149" s="91">
        <f t="shared" si="100"/>
        <v>0</v>
      </c>
      <c r="V149" s="80" t="s">
        <v>442</v>
      </c>
    </row>
    <row r="150" spans="1:22">
      <c r="A150" s="54" t="s">
        <v>27</v>
      </c>
      <c r="B150" s="54" t="s">
        <v>27</v>
      </c>
      <c r="C150" s="54" t="s">
        <v>27</v>
      </c>
      <c r="D150" s="81">
        <v>0</v>
      </c>
      <c r="E150" s="38">
        <v>0</v>
      </c>
      <c r="F150" s="53">
        <v>0</v>
      </c>
      <c r="G150" s="53">
        <v>0</v>
      </c>
      <c r="H150" s="31">
        <f t="shared" si="96"/>
        <v>0</v>
      </c>
      <c r="I150" s="31">
        <f t="shared" si="97"/>
        <v>0</v>
      </c>
      <c r="J150" s="53">
        <v>0</v>
      </c>
      <c r="K150" s="53">
        <v>0</v>
      </c>
      <c r="L150" s="53">
        <v>0</v>
      </c>
      <c r="M150" s="53">
        <v>0</v>
      </c>
      <c r="N150" s="53">
        <v>0</v>
      </c>
      <c r="O150" s="53">
        <v>0</v>
      </c>
      <c r="P150" s="53">
        <v>0</v>
      </c>
      <c r="Q150" s="53">
        <v>0</v>
      </c>
      <c r="R150" s="53">
        <v>0</v>
      </c>
      <c r="S150" s="52">
        <f t="shared" si="98"/>
        <v>0</v>
      </c>
      <c r="T150" s="53">
        <f t="shared" si="99"/>
        <v>0</v>
      </c>
      <c r="U150" s="90">
        <f t="shared" si="100"/>
        <v>0</v>
      </c>
      <c r="V150" s="33" t="s">
        <v>441</v>
      </c>
    </row>
    <row r="151" spans="1:22" ht="47.25">
      <c r="A151" s="63" t="s">
        <v>370</v>
      </c>
      <c r="B151" s="64" t="s">
        <v>371</v>
      </c>
      <c r="C151" s="65" t="s">
        <v>26</v>
      </c>
      <c r="D151" s="80">
        <f t="shared" ref="D151:T151" si="102">SUM(D152)</f>
        <v>0</v>
      </c>
      <c r="E151" s="80">
        <f t="shared" si="102"/>
        <v>0</v>
      </c>
      <c r="F151" s="80">
        <f t="shared" si="102"/>
        <v>0</v>
      </c>
      <c r="G151" s="80">
        <f t="shared" si="102"/>
        <v>0</v>
      </c>
      <c r="H151" s="80">
        <f t="shared" si="102"/>
        <v>0</v>
      </c>
      <c r="I151" s="80">
        <f t="shared" si="102"/>
        <v>0</v>
      </c>
      <c r="J151" s="80">
        <f t="shared" si="102"/>
        <v>0</v>
      </c>
      <c r="K151" s="80">
        <f t="shared" si="102"/>
        <v>0</v>
      </c>
      <c r="L151" s="80">
        <f t="shared" si="102"/>
        <v>0</v>
      </c>
      <c r="M151" s="80">
        <f t="shared" si="102"/>
        <v>0</v>
      </c>
      <c r="N151" s="80">
        <f t="shared" si="102"/>
        <v>0</v>
      </c>
      <c r="O151" s="80">
        <f t="shared" si="102"/>
        <v>0</v>
      </c>
      <c r="P151" s="80">
        <f t="shared" si="102"/>
        <v>0</v>
      </c>
      <c r="Q151" s="80">
        <f t="shared" si="102"/>
        <v>0</v>
      </c>
      <c r="R151" s="80">
        <f t="shared" si="102"/>
        <v>0</v>
      </c>
      <c r="S151" s="80">
        <f t="shared" si="102"/>
        <v>0</v>
      </c>
      <c r="T151" s="80">
        <f t="shared" si="102"/>
        <v>0</v>
      </c>
      <c r="U151" s="91">
        <f t="shared" si="100"/>
        <v>0</v>
      </c>
      <c r="V151" s="80" t="s">
        <v>442</v>
      </c>
    </row>
    <row r="152" spans="1:22">
      <c r="A152" s="54" t="s">
        <v>27</v>
      </c>
      <c r="B152" s="54" t="s">
        <v>27</v>
      </c>
      <c r="C152" s="54" t="s">
        <v>27</v>
      </c>
      <c r="D152" s="81">
        <v>0</v>
      </c>
      <c r="E152" s="38">
        <v>0</v>
      </c>
      <c r="F152" s="53">
        <v>0</v>
      </c>
      <c r="G152" s="53">
        <v>0</v>
      </c>
      <c r="H152" s="31">
        <f t="shared" si="96"/>
        <v>0</v>
      </c>
      <c r="I152" s="31">
        <f t="shared" si="97"/>
        <v>0</v>
      </c>
      <c r="J152" s="53">
        <v>0</v>
      </c>
      <c r="K152" s="53">
        <v>0</v>
      </c>
      <c r="L152" s="53">
        <v>0</v>
      </c>
      <c r="M152" s="53">
        <v>0</v>
      </c>
      <c r="N152" s="53">
        <v>0</v>
      </c>
      <c r="O152" s="53">
        <v>0</v>
      </c>
      <c r="P152" s="53">
        <v>0</v>
      </c>
      <c r="Q152" s="53">
        <v>0</v>
      </c>
      <c r="R152" s="53">
        <v>0</v>
      </c>
      <c r="S152" s="52">
        <f t="shared" si="98"/>
        <v>0</v>
      </c>
      <c r="T152" s="53">
        <f t="shared" si="99"/>
        <v>0</v>
      </c>
      <c r="U152" s="90">
        <f t="shared" si="100"/>
        <v>0</v>
      </c>
      <c r="V152" s="33" t="s">
        <v>441</v>
      </c>
    </row>
    <row r="153" spans="1:22" ht="47.25">
      <c r="A153" s="63" t="s">
        <v>372</v>
      </c>
      <c r="B153" s="64" t="s">
        <v>373</v>
      </c>
      <c r="C153" s="65" t="s">
        <v>26</v>
      </c>
      <c r="D153" s="80">
        <f t="shared" ref="D153:T153" si="103">SUM(D154)</f>
        <v>0</v>
      </c>
      <c r="E153" s="80">
        <f t="shared" si="103"/>
        <v>0</v>
      </c>
      <c r="F153" s="80">
        <f t="shared" si="103"/>
        <v>0</v>
      </c>
      <c r="G153" s="80">
        <f t="shared" si="103"/>
        <v>0</v>
      </c>
      <c r="H153" s="80">
        <f t="shared" si="103"/>
        <v>0</v>
      </c>
      <c r="I153" s="80">
        <f t="shared" si="103"/>
        <v>0</v>
      </c>
      <c r="J153" s="80">
        <f t="shared" si="103"/>
        <v>0</v>
      </c>
      <c r="K153" s="80">
        <f t="shared" si="103"/>
        <v>0</v>
      </c>
      <c r="L153" s="80">
        <f t="shared" si="103"/>
        <v>0</v>
      </c>
      <c r="M153" s="80">
        <f t="shared" si="103"/>
        <v>0</v>
      </c>
      <c r="N153" s="80">
        <f t="shared" si="103"/>
        <v>0</v>
      </c>
      <c r="O153" s="80">
        <f t="shared" si="103"/>
        <v>0</v>
      </c>
      <c r="P153" s="80">
        <f t="shared" si="103"/>
        <v>0</v>
      </c>
      <c r="Q153" s="80">
        <f t="shared" si="103"/>
        <v>0</v>
      </c>
      <c r="R153" s="80">
        <f t="shared" si="103"/>
        <v>0</v>
      </c>
      <c r="S153" s="80">
        <f t="shared" si="103"/>
        <v>0</v>
      </c>
      <c r="T153" s="80">
        <f t="shared" si="103"/>
        <v>0</v>
      </c>
      <c r="U153" s="91">
        <f t="shared" si="100"/>
        <v>0</v>
      </c>
      <c r="V153" s="80" t="s">
        <v>442</v>
      </c>
    </row>
    <row r="154" spans="1:22">
      <c r="A154" s="54" t="s">
        <v>27</v>
      </c>
      <c r="B154" s="54" t="s">
        <v>27</v>
      </c>
      <c r="C154" s="54" t="s">
        <v>27</v>
      </c>
      <c r="D154" s="81">
        <v>0</v>
      </c>
      <c r="E154" s="38">
        <v>0</v>
      </c>
      <c r="F154" s="53">
        <v>0</v>
      </c>
      <c r="G154" s="53">
        <v>0</v>
      </c>
      <c r="H154" s="31">
        <f t="shared" si="96"/>
        <v>0</v>
      </c>
      <c r="I154" s="31">
        <f t="shared" si="97"/>
        <v>0</v>
      </c>
      <c r="J154" s="53">
        <v>0</v>
      </c>
      <c r="K154" s="53">
        <v>0</v>
      </c>
      <c r="L154" s="53">
        <v>0</v>
      </c>
      <c r="M154" s="53">
        <v>0</v>
      </c>
      <c r="N154" s="53">
        <v>0</v>
      </c>
      <c r="O154" s="53">
        <v>0</v>
      </c>
      <c r="P154" s="53">
        <v>0</v>
      </c>
      <c r="Q154" s="53">
        <v>0</v>
      </c>
      <c r="R154" s="53">
        <v>0</v>
      </c>
      <c r="S154" s="52">
        <f t="shared" si="98"/>
        <v>0</v>
      </c>
      <c r="T154" s="53">
        <f t="shared" si="99"/>
        <v>0</v>
      </c>
      <c r="U154" s="90">
        <f t="shared" si="100"/>
        <v>0</v>
      </c>
      <c r="V154" s="33" t="s">
        <v>441</v>
      </c>
    </row>
    <row r="155" spans="1:22" ht="63">
      <c r="A155" s="63" t="s">
        <v>374</v>
      </c>
      <c r="B155" s="64" t="s">
        <v>375</v>
      </c>
      <c r="C155" s="65" t="s">
        <v>26</v>
      </c>
      <c r="D155" s="80">
        <f t="shared" ref="D155:T155" si="104">SUM(D156)</f>
        <v>0</v>
      </c>
      <c r="E155" s="80">
        <f t="shared" si="104"/>
        <v>0</v>
      </c>
      <c r="F155" s="80">
        <f t="shared" si="104"/>
        <v>0</v>
      </c>
      <c r="G155" s="80">
        <f t="shared" si="104"/>
        <v>0</v>
      </c>
      <c r="H155" s="80">
        <f t="shared" si="104"/>
        <v>0</v>
      </c>
      <c r="I155" s="80">
        <f t="shared" si="104"/>
        <v>0</v>
      </c>
      <c r="J155" s="80">
        <f t="shared" si="104"/>
        <v>0</v>
      </c>
      <c r="K155" s="80">
        <f t="shared" si="104"/>
        <v>0</v>
      </c>
      <c r="L155" s="80">
        <f t="shared" si="104"/>
        <v>0</v>
      </c>
      <c r="M155" s="80">
        <f t="shared" si="104"/>
        <v>0</v>
      </c>
      <c r="N155" s="80">
        <f t="shared" si="104"/>
        <v>0</v>
      </c>
      <c r="O155" s="80">
        <f t="shared" si="104"/>
        <v>0</v>
      </c>
      <c r="P155" s="80">
        <f t="shared" si="104"/>
        <v>0</v>
      </c>
      <c r="Q155" s="80">
        <f t="shared" si="104"/>
        <v>0</v>
      </c>
      <c r="R155" s="80">
        <f t="shared" si="104"/>
        <v>0</v>
      </c>
      <c r="S155" s="80">
        <f t="shared" si="104"/>
        <v>0</v>
      </c>
      <c r="T155" s="80">
        <f t="shared" si="104"/>
        <v>0</v>
      </c>
      <c r="U155" s="91">
        <f t="shared" si="100"/>
        <v>0</v>
      </c>
      <c r="V155" s="80" t="s">
        <v>442</v>
      </c>
    </row>
    <row r="156" spans="1:22">
      <c r="A156" s="54" t="s">
        <v>27</v>
      </c>
      <c r="B156" s="54" t="s">
        <v>27</v>
      </c>
      <c r="C156" s="54" t="s">
        <v>27</v>
      </c>
      <c r="D156" s="81">
        <v>0</v>
      </c>
      <c r="E156" s="38">
        <v>0</v>
      </c>
      <c r="F156" s="53">
        <v>0</v>
      </c>
      <c r="G156" s="53">
        <v>0</v>
      </c>
      <c r="H156" s="31">
        <f t="shared" si="96"/>
        <v>0</v>
      </c>
      <c r="I156" s="31">
        <f t="shared" si="97"/>
        <v>0</v>
      </c>
      <c r="J156" s="53">
        <v>0</v>
      </c>
      <c r="K156" s="53">
        <v>0</v>
      </c>
      <c r="L156" s="53">
        <v>0</v>
      </c>
      <c r="M156" s="53">
        <v>0</v>
      </c>
      <c r="N156" s="53">
        <v>0</v>
      </c>
      <c r="O156" s="53">
        <v>0</v>
      </c>
      <c r="P156" s="53">
        <v>0</v>
      </c>
      <c r="Q156" s="53">
        <v>0</v>
      </c>
      <c r="R156" s="53">
        <v>0</v>
      </c>
      <c r="S156" s="52">
        <f t="shared" si="98"/>
        <v>0</v>
      </c>
      <c r="T156" s="53">
        <f t="shared" si="99"/>
        <v>0</v>
      </c>
      <c r="U156" s="90">
        <f t="shared" si="100"/>
        <v>0</v>
      </c>
      <c r="V156" s="33" t="s">
        <v>441</v>
      </c>
    </row>
    <row r="157" spans="1:22" ht="63">
      <c r="A157" s="63" t="s">
        <v>376</v>
      </c>
      <c r="B157" s="64" t="s">
        <v>377</v>
      </c>
      <c r="C157" s="65" t="s">
        <v>26</v>
      </c>
      <c r="D157" s="80">
        <f t="shared" ref="D157:T157" si="105">SUM(D158)</f>
        <v>0</v>
      </c>
      <c r="E157" s="80">
        <f t="shared" si="105"/>
        <v>0</v>
      </c>
      <c r="F157" s="80">
        <f t="shared" si="105"/>
        <v>0</v>
      </c>
      <c r="G157" s="80">
        <f t="shared" si="105"/>
        <v>0</v>
      </c>
      <c r="H157" s="80">
        <f t="shared" si="105"/>
        <v>0</v>
      </c>
      <c r="I157" s="80">
        <f t="shared" si="105"/>
        <v>0</v>
      </c>
      <c r="J157" s="80">
        <f t="shared" si="105"/>
        <v>0</v>
      </c>
      <c r="K157" s="80">
        <f t="shared" si="105"/>
        <v>0</v>
      </c>
      <c r="L157" s="80">
        <f t="shared" si="105"/>
        <v>0</v>
      </c>
      <c r="M157" s="80">
        <f t="shared" si="105"/>
        <v>0</v>
      </c>
      <c r="N157" s="80">
        <f t="shared" si="105"/>
        <v>0</v>
      </c>
      <c r="O157" s="80">
        <f t="shared" si="105"/>
        <v>0</v>
      </c>
      <c r="P157" s="80">
        <f t="shared" si="105"/>
        <v>0</v>
      </c>
      <c r="Q157" s="80">
        <f t="shared" si="105"/>
        <v>0</v>
      </c>
      <c r="R157" s="80">
        <f t="shared" si="105"/>
        <v>0</v>
      </c>
      <c r="S157" s="80">
        <f t="shared" si="105"/>
        <v>0</v>
      </c>
      <c r="T157" s="80">
        <f t="shared" si="105"/>
        <v>0</v>
      </c>
      <c r="U157" s="91">
        <f t="shared" si="100"/>
        <v>0</v>
      </c>
      <c r="V157" s="80" t="s">
        <v>442</v>
      </c>
    </row>
    <row r="158" spans="1:22">
      <c r="A158" s="54" t="s">
        <v>27</v>
      </c>
      <c r="B158" s="54" t="s">
        <v>27</v>
      </c>
      <c r="C158" s="54" t="s">
        <v>27</v>
      </c>
      <c r="D158" s="81">
        <v>0</v>
      </c>
      <c r="E158" s="38">
        <v>0</v>
      </c>
      <c r="F158" s="53">
        <v>0</v>
      </c>
      <c r="G158" s="53">
        <v>0</v>
      </c>
      <c r="H158" s="31">
        <f t="shared" si="96"/>
        <v>0</v>
      </c>
      <c r="I158" s="31">
        <f t="shared" si="97"/>
        <v>0</v>
      </c>
      <c r="J158" s="53">
        <v>0</v>
      </c>
      <c r="K158" s="53">
        <v>0</v>
      </c>
      <c r="L158" s="53">
        <v>0</v>
      </c>
      <c r="M158" s="53">
        <v>0</v>
      </c>
      <c r="N158" s="53">
        <v>0</v>
      </c>
      <c r="O158" s="53">
        <v>0</v>
      </c>
      <c r="P158" s="53">
        <v>0</v>
      </c>
      <c r="Q158" s="53">
        <v>0</v>
      </c>
      <c r="R158" s="53">
        <v>0</v>
      </c>
      <c r="S158" s="52">
        <f t="shared" si="98"/>
        <v>0</v>
      </c>
      <c r="T158" s="53">
        <f t="shared" si="99"/>
        <v>0</v>
      </c>
      <c r="U158" s="90">
        <f t="shared" si="100"/>
        <v>0</v>
      </c>
      <c r="V158" s="33" t="s">
        <v>441</v>
      </c>
    </row>
    <row r="159" spans="1:22" ht="63">
      <c r="A159" s="63" t="s">
        <v>378</v>
      </c>
      <c r="B159" s="64" t="s">
        <v>379</v>
      </c>
      <c r="C159" s="65" t="s">
        <v>26</v>
      </c>
      <c r="D159" s="80">
        <f t="shared" ref="D159:T159" si="106">SUM(D160)</f>
        <v>0</v>
      </c>
      <c r="E159" s="80">
        <f t="shared" si="106"/>
        <v>0</v>
      </c>
      <c r="F159" s="80">
        <f t="shared" si="106"/>
        <v>0</v>
      </c>
      <c r="G159" s="80">
        <f t="shared" si="106"/>
        <v>0</v>
      </c>
      <c r="H159" s="80">
        <f t="shared" si="106"/>
        <v>0</v>
      </c>
      <c r="I159" s="80">
        <f t="shared" si="106"/>
        <v>0</v>
      </c>
      <c r="J159" s="80">
        <f t="shared" si="106"/>
        <v>0</v>
      </c>
      <c r="K159" s="80">
        <f t="shared" si="106"/>
        <v>0</v>
      </c>
      <c r="L159" s="80">
        <f t="shared" si="106"/>
        <v>0</v>
      </c>
      <c r="M159" s="80">
        <f t="shared" si="106"/>
        <v>0</v>
      </c>
      <c r="N159" s="80">
        <f t="shared" si="106"/>
        <v>0</v>
      </c>
      <c r="O159" s="80">
        <f t="shared" si="106"/>
        <v>0</v>
      </c>
      <c r="P159" s="80">
        <f t="shared" si="106"/>
        <v>0</v>
      </c>
      <c r="Q159" s="80">
        <f t="shared" si="106"/>
        <v>0</v>
      </c>
      <c r="R159" s="80">
        <f t="shared" si="106"/>
        <v>0</v>
      </c>
      <c r="S159" s="80">
        <f t="shared" si="106"/>
        <v>0</v>
      </c>
      <c r="T159" s="80">
        <f t="shared" si="106"/>
        <v>0</v>
      </c>
      <c r="U159" s="91">
        <f t="shared" si="100"/>
        <v>0</v>
      </c>
      <c r="V159" s="80" t="s">
        <v>442</v>
      </c>
    </row>
    <row r="160" spans="1:22">
      <c r="A160" s="54" t="s">
        <v>27</v>
      </c>
      <c r="B160" s="54" t="s">
        <v>27</v>
      </c>
      <c r="C160" s="54" t="s">
        <v>27</v>
      </c>
      <c r="D160" s="81">
        <v>0</v>
      </c>
      <c r="E160" s="38">
        <v>0</v>
      </c>
      <c r="F160" s="53">
        <v>0</v>
      </c>
      <c r="G160" s="53">
        <v>0</v>
      </c>
      <c r="H160" s="31">
        <f t="shared" si="96"/>
        <v>0</v>
      </c>
      <c r="I160" s="31">
        <f t="shared" si="97"/>
        <v>0</v>
      </c>
      <c r="J160" s="53">
        <v>0</v>
      </c>
      <c r="K160" s="53">
        <v>0</v>
      </c>
      <c r="L160" s="53">
        <v>0</v>
      </c>
      <c r="M160" s="53">
        <v>0</v>
      </c>
      <c r="N160" s="53">
        <v>0</v>
      </c>
      <c r="O160" s="53">
        <v>0</v>
      </c>
      <c r="P160" s="53">
        <v>0</v>
      </c>
      <c r="Q160" s="53">
        <v>0</v>
      </c>
      <c r="R160" s="53">
        <v>0</v>
      </c>
      <c r="S160" s="52">
        <f t="shared" si="98"/>
        <v>0</v>
      </c>
      <c r="T160" s="53">
        <f t="shared" si="99"/>
        <v>0</v>
      </c>
      <c r="U160" s="90">
        <f t="shared" si="100"/>
        <v>0</v>
      </c>
      <c r="V160" s="33" t="s">
        <v>441</v>
      </c>
    </row>
    <row r="161" spans="1:22" ht="63">
      <c r="A161" s="63" t="s">
        <v>380</v>
      </c>
      <c r="B161" s="64" t="s">
        <v>381</v>
      </c>
      <c r="C161" s="65" t="s">
        <v>26</v>
      </c>
      <c r="D161" s="80">
        <f t="shared" ref="D161:T161" si="107">SUM(D162)</f>
        <v>0</v>
      </c>
      <c r="E161" s="80">
        <f t="shared" si="107"/>
        <v>0</v>
      </c>
      <c r="F161" s="80">
        <f t="shared" si="107"/>
        <v>0</v>
      </c>
      <c r="G161" s="80">
        <f t="shared" si="107"/>
        <v>0</v>
      </c>
      <c r="H161" s="80">
        <f t="shared" si="107"/>
        <v>0</v>
      </c>
      <c r="I161" s="80">
        <f t="shared" si="107"/>
        <v>0</v>
      </c>
      <c r="J161" s="80">
        <f t="shared" si="107"/>
        <v>0</v>
      </c>
      <c r="K161" s="80">
        <f t="shared" si="107"/>
        <v>0</v>
      </c>
      <c r="L161" s="80">
        <f t="shared" si="107"/>
        <v>0</v>
      </c>
      <c r="M161" s="80">
        <f t="shared" si="107"/>
        <v>0</v>
      </c>
      <c r="N161" s="80">
        <f t="shared" si="107"/>
        <v>0</v>
      </c>
      <c r="O161" s="80">
        <f t="shared" si="107"/>
        <v>0</v>
      </c>
      <c r="P161" s="80">
        <f t="shared" si="107"/>
        <v>0</v>
      </c>
      <c r="Q161" s="80">
        <f t="shared" si="107"/>
        <v>0</v>
      </c>
      <c r="R161" s="80">
        <f t="shared" si="107"/>
        <v>0</v>
      </c>
      <c r="S161" s="80">
        <f t="shared" si="107"/>
        <v>0</v>
      </c>
      <c r="T161" s="80">
        <f t="shared" si="107"/>
        <v>0</v>
      </c>
      <c r="U161" s="91">
        <f t="shared" si="100"/>
        <v>0</v>
      </c>
      <c r="V161" s="80" t="s">
        <v>442</v>
      </c>
    </row>
    <row r="162" spans="1:22">
      <c r="A162" s="54" t="s">
        <v>27</v>
      </c>
      <c r="B162" s="54" t="s">
        <v>27</v>
      </c>
      <c r="C162" s="54" t="s">
        <v>27</v>
      </c>
      <c r="D162" s="81">
        <v>0</v>
      </c>
      <c r="E162" s="38">
        <v>0</v>
      </c>
      <c r="F162" s="53">
        <v>0</v>
      </c>
      <c r="G162" s="53">
        <v>0</v>
      </c>
      <c r="H162" s="31">
        <f t="shared" si="96"/>
        <v>0</v>
      </c>
      <c r="I162" s="31">
        <f t="shared" si="97"/>
        <v>0</v>
      </c>
      <c r="J162" s="53">
        <v>0</v>
      </c>
      <c r="K162" s="53">
        <v>0</v>
      </c>
      <c r="L162" s="53">
        <v>0</v>
      </c>
      <c r="M162" s="53">
        <v>0</v>
      </c>
      <c r="N162" s="53">
        <v>0</v>
      </c>
      <c r="O162" s="53">
        <v>0</v>
      </c>
      <c r="P162" s="53">
        <v>0</v>
      </c>
      <c r="Q162" s="53">
        <v>0</v>
      </c>
      <c r="R162" s="53">
        <v>0</v>
      </c>
      <c r="S162" s="52">
        <f t="shared" si="98"/>
        <v>0</v>
      </c>
      <c r="T162" s="53">
        <f t="shared" si="99"/>
        <v>0</v>
      </c>
      <c r="U162" s="90">
        <f t="shared" si="100"/>
        <v>0</v>
      </c>
      <c r="V162" s="33" t="s">
        <v>441</v>
      </c>
    </row>
    <row r="163" spans="1:22" ht="63">
      <c r="A163" s="60" t="s">
        <v>382</v>
      </c>
      <c r="B163" s="61" t="s">
        <v>383</v>
      </c>
      <c r="C163" s="62" t="s">
        <v>26</v>
      </c>
      <c r="D163" s="79">
        <f t="shared" ref="D163:T163" si="108">SUM(D164,D166)</f>
        <v>0</v>
      </c>
      <c r="E163" s="79">
        <f t="shared" si="108"/>
        <v>0</v>
      </c>
      <c r="F163" s="79">
        <f t="shared" si="108"/>
        <v>0</v>
      </c>
      <c r="G163" s="79">
        <f t="shared" si="108"/>
        <v>0</v>
      </c>
      <c r="H163" s="79">
        <f t="shared" si="108"/>
        <v>0</v>
      </c>
      <c r="I163" s="79">
        <f t="shared" si="108"/>
        <v>0</v>
      </c>
      <c r="J163" s="79">
        <f t="shared" si="108"/>
        <v>0</v>
      </c>
      <c r="K163" s="79">
        <f t="shared" si="108"/>
        <v>0</v>
      </c>
      <c r="L163" s="79">
        <f t="shared" si="108"/>
        <v>0</v>
      </c>
      <c r="M163" s="79">
        <f t="shared" si="108"/>
        <v>0</v>
      </c>
      <c r="N163" s="79">
        <f t="shared" si="108"/>
        <v>0</v>
      </c>
      <c r="O163" s="79">
        <f t="shared" si="108"/>
        <v>0</v>
      </c>
      <c r="P163" s="79">
        <f t="shared" si="108"/>
        <v>0</v>
      </c>
      <c r="Q163" s="79">
        <f t="shared" si="108"/>
        <v>0</v>
      </c>
      <c r="R163" s="79">
        <f t="shared" si="108"/>
        <v>0</v>
      </c>
      <c r="S163" s="79">
        <f t="shared" si="108"/>
        <v>0</v>
      </c>
      <c r="T163" s="79">
        <f t="shared" si="108"/>
        <v>0</v>
      </c>
      <c r="U163" s="86">
        <f t="shared" si="100"/>
        <v>0</v>
      </c>
      <c r="V163" s="79" t="s">
        <v>442</v>
      </c>
    </row>
    <row r="164" spans="1:22" ht="47.25">
      <c r="A164" s="63" t="s">
        <v>384</v>
      </c>
      <c r="B164" s="64" t="s">
        <v>385</v>
      </c>
      <c r="C164" s="65" t="s">
        <v>26</v>
      </c>
      <c r="D164" s="80">
        <f t="shared" ref="D164:T164" si="109">SUM(D165)</f>
        <v>0</v>
      </c>
      <c r="E164" s="80">
        <f t="shared" si="109"/>
        <v>0</v>
      </c>
      <c r="F164" s="80">
        <f t="shared" si="109"/>
        <v>0</v>
      </c>
      <c r="G164" s="80">
        <f t="shared" si="109"/>
        <v>0</v>
      </c>
      <c r="H164" s="80">
        <f t="shared" si="109"/>
        <v>0</v>
      </c>
      <c r="I164" s="80">
        <f t="shared" si="109"/>
        <v>0</v>
      </c>
      <c r="J164" s="80">
        <f t="shared" si="109"/>
        <v>0</v>
      </c>
      <c r="K164" s="80">
        <f t="shared" si="109"/>
        <v>0</v>
      </c>
      <c r="L164" s="80">
        <f t="shared" si="109"/>
        <v>0</v>
      </c>
      <c r="M164" s="80">
        <f t="shared" si="109"/>
        <v>0</v>
      </c>
      <c r="N164" s="80">
        <f t="shared" si="109"/>
        <v>0</v>
      </c>
      <c r="O164" s="80">
        <f t="shared" si="109"/>
        <v>0</v>
      </c>
      <c r="P164" s="80">
        <f t="shared" si="109"/>
        <v>0</v>
      </c>
      <c r="Q164" s="80">
        <f t="shared" si="109"/>
        <v>0</v>
      </c>
      <c r="R164" s="80">
        <f t="shared" si="109"/>
        <v>0</v>
      </c>
      <c r="S164" s="80">
        <f t="shared" si="109"/>
        <v>0</v>
      </c>
      <c r="T164" s="80">
        <f t="shared" si="109"/>
        <v>0</v>
      </c>
      <c r="U164" s="91">
        <f t="shared" si="100"/>
        <v>0</v>
      </c>
      <c r="V164" s="80" t="s">
        <v>442</v>
      </c>
    </row>
    <row r="165" spans="1:22">
      <c r="A165" s="54" t="s">
        <v>27</v>
      </c>
      <c r="B165" s="54" t="s">
        <v>27</v>
      </c>
      <c r="C165" s="54" t="s">
        <v>27</v>
      </c>
      <c r="D165" s="81">
        <v>0</v>
      </c>
      <c r="E165" s="38">
        <v>0</v>
      </c>
      <c r="F165" s="53">
        <v>0</v>
      </c>
      <c r="G165" s="53">
        <v>0</v>
      </c>
      <c r="H165" s="31">
        <f t="shared" si="96"/>
        <v>0</v>
      </c>
      <c r="I165" s="31">
        <f t="shared" si="97"/>
        <v>0</v>
      </c>
      <c r="J165" s="53">
        <v>0</v>
      </c>
      <c r="K165" s="53">
        <v>0</v>
      </c>
      <c r="L165" s="53">
        <v>0</v>
      </c>
      <c r="M165" s="53">
        <v>0</v>
      </c>
      <c r="N165" s="53">
        <v>0</v>
      </c>
      <c r="O165" s="53">
        <v>0</v>
      </c>
      <c r="P165" s="53">
        <v>0</v>
      </c>
      <c r="Q165" s="53">
        <v>0</v>
      </c>
      <c r="R165" s="53">
        <v>0</v>
      </c>
      <c r="S165" s="52">
        <f t="shared" si="98"/>
        <v>0</v>
      </c>
      <c r="T165" s="53">
        <f t="shared" si="99"/>
        <v>0</v>
      </c>
      <c r="U165" s="90">
        <f t="shared" si="100"/>
        <v>0</v>
      </c>
      <c r="V165" s="33" t="s">
        <v>441</v>
      </c>
    </row>
    <row r="166" spans="1:22" ht="63">
      <c r="A166" s="63" t="s">
        <v>386</v>
      </c>
      <c r="B166" s="64" t="s">
        <v>387</v>
      </c>
      <c r="C166" s="65" t="s">
        <v>26</v>
      </c>
      <c r="D166" s="80">
        <f t="shared" ref="D166:T166" si="110">SUM(D167)</f>
        <v>0</v>
      </c>
      <c r="E166" s="80">
        <f t="shared" si="110"/>
        <v>0</v>
      </c>
      <c r="F166" s="80">
        <f t="shared" si="110"/>
        <v>0</v>
      </c>
      <c r="G166" s="80">
        <f t="shared" si="110"/>
        <v>0</v>
      </c>
      <c r="H166" s="80">
        <f t="shared" si="110"/>
        <v>0</v>
      </c>
      <c r="I166" s="80">
        <f t="shared" si="110"/>
        <v>0</v>
      </c>
      <c r="J166" s="80">
        <f t="shared" si="110"/>
        <v>0</v>
      </c>
      <c r="K166" s="80">
        <f t="shared" si="110"/>
        <v>0</v>
      </c>
      <c r="L166" s="80">
        <f t="shared" si="110"/>
        <v>0</v>
      </c>
      <c r="M166" s="80">
        <f t="shared" si="110"/>
        <v>0</v>
      </c>
      <c r="N166" s="80">
        <f t="shared" si="110"/>
        <v>0</v>
      </c>
      <c r="O166" s="80">
        <f t="shared" si="110"/>
        <v>0</v>
      </c>
      <c r="P166" s="80">
        <f t="shared" si="110"/>
        <v>0</v>
      </c>
      <c r="Q166" s="80">
        <f t="shared" si="110"/>
        <v>0</v>
      </c>
      <c r="R166" s="80">
        <f t="shared" si="110"/>
        <v>0</v>
      </c>
      <c r="S166" s="80">
        <f t="shared" si="110"/>
        <v>0</v>
      </c>
      <c r="T166" s="80">
        <f t="shared" si="110"/>
        <v>0</v>
      </c>
      <c r="U166" s="91">
        <f t="shared" si="100"/>
        <v>0</v>
      </c>
      <c r="V166" s="80" t="s">
        <v>442</v>
      </c>
    </row>
    <row r="167" spans="1:22">
      <c r="A167" s="54" t="s">
        <v>27</v>
      </c>
      <c r="B167" s="54" t="s">
        <v>27</v>
      </c>
      <c r="C167" s="54" t="s">
        <v>27</v>
      </c>
      <c r="D167" s="81">
        <v>0</v>
      </c>
      <c r="E167" s="38">
        <v>0</v>
      </c>
      <c r="F167" s="53">
        <v>0</v>
      </c>
      <c r="G167" s="53">
        <v>0</v>
      </c>
      <c r="H167" s="31">
        <f t="shared" si="96"/>
        <v>0</v>
      </c>
      <c r="I167" s="31">
        <f t="shared" si="97"/>
        <v>0</v>
      </c>
      <c r="J167" s="53">
        <v>0</v>
      </c>
      <c r="K167" s="53">
        <v>0</v>
      </c>
      <c r="L167" s="53">
        <v>0</v>
      </c>
      <c r="M167" s="53">
        <v>0</v>
      </c>
      <c r="N167" s="53">
        <v>0</v>
      </c>
      <c r="O167" s="53">
        <v>0</v>
      </c>
      <c r="P167" s="53">
        <v>0</v>
      </c>
      <c r="Q167" s="53">
        <v>0</v>
      </c>
      <c r="R167" s="53">
        <v>0</v>
      </c>
      <c r="S167" s="52">
        <f t="shared" si="98"/>
        <v>0</v>
      </c>
      <c r="T167" s="53">
        <f t="shared" si="99"/>
        <v>0</v>
      </c>
      <c r="U167" s="90">
        <f t="shared" si="100"/>
        <v>0</v>
      </c>
      <c r="V167" s="33" t="s">
        <v>441</v>
      </c>
    </row>
    <row r="168" spans="1:22" ht="94.5">
      <c r="A168" s="57" t="s">
        <v>388</v>
      </c>
      <c r="B168" s="58" t="s">
        <v>389</v>
      </c>
      <c r="C168" s="59" t="s">
        <v>26</v>
      </c>
      <c r="D168" s="78">
        <f t="shared" ref="D168:T168" si="111">SUM(D169,D171)</f>
        <v>0</v>
      </c>
      <c r="E168" s="78">
        <f t="shared" si="111"/>
        <v>0</v>
      </c>
      <c r="F168" s="78">
        <f t="shared" si="111"/>
        <v>0</v>
      </c>
      <c r="G168" s="78">
        <f t="shared" si="111"/>
        <v>0</v>
      </c>
      <c r="H168" s="78">
        <f t="shared" si="111"/>
        <v>0</v>
      </c>
      <c r="I168" s="78">
        <f t="shared" si="111"/>
        <v>0</v>
      </c>
      <c r="J168" s="78">
        <f t="shared" si="111"/>
        <v>0</v>
      </c>
      <c r="K168" s="78">
        <f t="shared" si="111"/>
        <v>0</v>
      </c>
      <c r="L168" s="78">
        <f t="shared" si="111"/>
        <v>0</v>
      </c>
      <c r="M168" s="78">
        <f t="shared" si="111"/>
        <v>0</v>
      </c>
      <c r="N168" s="78">
        <f t="shared" si="111"/>
        <v>0</v>
      </c>
      <c r="O168" s="78">
        <f t="shared" si="111"/>
        <v>0</v>
      </c>
      <c r="P168" s="78">
        <f t="shared" si="111"/>
        <v>0</v>
      </c>
      <c r="Q168" s="78">
        <f t="shared" si="111"/>
        <v>0</v>
      </c>
      <c r="R168" s="78">
        <f t="shared" si="111"/>
        <v>0</v>
      </c>
      <c r="S168" s="78">
        <f t="shared" si="111"/>
        <v>0</v>
      </c>
      <c r="T168" s="78">
        <f t="shared" si="111"/>
        <v>0</v>
      </c>
      <c r="U168" s="89">
        <f t="shared" si="100"/>
        <v>0</v>
      </c>
      <c r="V168" s="78" t="s">
        <v>442</v>
      </c>
    </row>
    <row r="169" spans="1:22" ht="78.75">
      <c r="A169" s="60" t="s">
        <v>390</v>
      </c>
      <c r="B169" s="61" t="s">
        <v>391</v>
      </c>
      <c r="C169" s="62" t="s">
        <v>26</v>
      </c>
      <c r="D169" s="79">
        <f t="shared" ref="D169:T169" si="112">SUM(D170)</f>
        <v>0</v>
      </c>
      <c r="E169" s="79">
        <f t="shared" si="112"/>
        <v>0</v>
      </c>
      <c r="F169" s="79">
        <f t="shared" si="112"/>
        <v>0</v>
      </c>
      <c r="G169" s="79">
        <f t="shared" si="112"/>
        <v>0</v>
      </c>
      <c r="H169" s="79">
        <f t="shared" si="112"/>
        <v>0</v>
      </c>
      <c r="I169" s="79">
        <f t="shared" si="112"/>
        <v>0</v>
      </c>
      <c r="J169" s="79">
        <f t="shared" si="112"/>
        <v>0</v>
      </c>
      <c r="K169" s="79">
        <f t="shared" si="112"/>
        <v>0</v>
      </c>
      <c r="L169" s="79">
        <f t="shared" si="112"/>
        <v>0</v>
      </c>
      <c r="M169" s="79">
        <f t="shared" si="112"/>
        <v>0</v>
      </c>
      <c r="N169" s="79">
        <f t="shared" si="112"/>
        <v>0</v>
      </c>
      <c r="O169" s="79">
        <f t="shared" si="112"/>
        <v>0</v>
      </c>
      <c r="P169" s="79">
        <f t="shared" si="112"/>
        <v>0</v>
      </c>
      <c r="Q169" s="79">
        <f t="shared" si="112"/>
        <v>0</v>
      </c>
      <c r="R169" s="79">
        <f t="shared" si="112"/>
        <v>0</v>
      </c>
      <c r="S169" s="79">
        <f t="shared" si="112"/>
        <v>0</v>
      </c>
      <c r="T169" s="79">
        <f t="shared" si="112"/>
        <v>0</v>
      </c>
      <c r="U169" s="86">
        <f t="shared" si="100"/>
        <v>0</v>
      </c>
      <c r="V169" s="79" t="s">
        <v>442</v>
      </c>
    </row>
    <row r="170" spans="1:22">
      <c r="A170" s="54" t="s">
        <v>27</v>
      </c>
      <c r="B170" s="54" t="s">
        <v>27</v>
      </c>
      <c r="C170" s="54" t="s">
        <v>27</v>
      </c>
      <c r="D170" s="81">
        <v>0</v>
      </c>
      <c r="E170" s="38">
        <v>0</v>
      </c>
      <c r="F170" s="53">
        <f t="shared" ref="F170:F180" si="113">D170-E170</f>
        <v>0</v>
      </c>
      <c r="G170" s="53">
        <v>0</v>
      </c>
      <c r="H170" s="31">
        <f t="shared" si="96"/>
        <v>0</v>
      </c>
      <c r="I170" s="31">
        <f t="shared" si="97"/>
        <v>0</v>
      </c>
      <c r="J170" s="53">
        <v>0</v>
      </c>
      <c r="K170" s="53">
        <v>0</v>
      </c>
      <c r="L170" s="53">
        <v>0</v>
      </c>
      <c r="M170" s="53">
        <v>0</v>
      </c>
      <c r="N170" s="53">
        <v>0</v>
      </c>
      <c r="O170" s="53">
        <v>0</v>
      </c>
      <c r="P170" s="53">
        <v>0</v>
      </c>
      <c r="Q170" s="53">
        <v>0</v>
      </c>
      <c r="R170" s="53">
        <v>0</v>
      </c>
      <c r="S170" s="52">
        <f t="shared" si="98"/>
        <v>0</v>
      </c>
      <c r="T170" s="53">
        <f t="shared" si="99"/>
        <v>0</v>
      </c>
      <c r="U170" s="90">
        <f t="shared" si="100"/>
        <v>0</v>
      </c>
      <c r="V170" s="33" t="s">
        <v>441</v>
      </c>
    </row>
    <row r="171" spans="1:22" ht="78.75">
      <c r="A171" s="60" t="s">
        <v>392</v>
      </c>
      <c r="B171" s="61" t="s">
        <v>393</v>
      </c>
      <c r="C171" s="62" t="s">
        <v>26</v>
      </c>
      <c r="D171" s="79">
        <f t="shared" ref="D171:T171" si="114">SUM(D172)</f>
        <v>0</v>
      </c>
      <c r="E171" s="79">
        <f t="shared" si="114"/>
        <v>0</v>
      </c>
      <c r="F171" s="79">
        <f t="shared" si="114"/>
        <v>0</v>
      </c>
      <c r="G171" s="79">
        <f t="shared" si="114"/>
        <v>0</v>
      </c>
      <c r="H171" s="79">
        <f t="shared" si="114"/>
        <v>0</v>
      </c>
      <c r="I171" s="79">
        <f t="shared" si="114"/>
        <v>0</v>
      </c>
      <c r="J171" s="79">
        <f t="shared" si="114"/>
        <v>0</v>
      </c>
      <c r="K171" s="79">
        <f t="shared" si="114"/>
        <v>0</v>
      </c>
      <c r="L171" s="79">
        <f t="shared" si="114"/>
        <v>0</v>
      </c>
      <c r="M171" s="79">
        <f t="shared" si="114"/>
        <v>0</v>
      </c>
      <c r="N171" s="79">
        <f t="shared" si="114"/>
        <v>0</v>
      </c>
      <c r="O171" s="79">
        <f t="shared" si="114"/>
        <v>0</v>
      </c>
      <c r="P171" s="79">
        <f t="shared" si="114"/>
        <v>0</v>
      </c>
      <c r="Q171" s="79">
        <f t="shared" si="114"/>
        <v>0</v>
      </c>
      <c r="R171" s="79">
        <f t="shared" si="114"/>
        <v>0</v>
      </c>
      <c r="S171" s="79">
        <f t="shared" si="114"/>
        <v>0</v>
      </c>
      <c r="T171" s="79">
        <f t="shared" si="114"/>
        <v>0</v>
      </c>
      <c r="U171" s="86">
        <f t="shared" si="100"/>
        <v>0</v>
      </c>
      <c r="V171" s="79" t="s">
        <v>442</v>
      </c>
    </row>
    <row r="172" spans="1:22">
      <c r="A172" s="54" t="s">
        <v>27</v>
      </c>
      <c r="B172" s="54" t="s">
        <v>27</v>
      </c>
      <c r="C172" s="54" t="s">
        <v>27</v>
      </c>
      <c r="D172" s="81">
        <v>0</v>
      </c>
      <c r="E172" s="38">
        <v>0</v>
      </c>
      <c r="F172" s="53">
        <v>0</v>
      </c>
      <c r="G172" s="53">
        <v>0</v>
      </c>
      <c r="H172" s="31">
        <f t="shared" si="96"/>
        <v>0</v>
      </c>
      <c r="I172" s="31">
        <f t="shared" si="97"/>
        <v>0</v>
      </c>
      <c r="J172" s="53">
        <v>0</v>
      </c>
      <c r="K172" s="53">
        <v>0</v>
      </c>
      <c r="L172" s="53">
        <v>0</v>
      </c>
      <c r="M172" s="53">
        <v>0</v>
      </c>
      <c r="N172" s="53">
        <v>0</v>
      </c>
      <c r="O172" s="53">
        <v>0</v>
      </c>
      <c r="P172" s="53">
        <v>0</v>
      </c>
      <c r="Q172" s="53">
        <v>0</v>
      </c>
      <c r="R172" s="53">
        <v>0</v>
      </c>
      <c r="S172" s="52">
        <f t="shared" si="98"/>
        <v>0</v>
      </c>
      <c r="T172" s="53">
        <f t="shared" si="99"/>
        <v>0</v>
      </c>
      <c r="U172" s="90">
        <f t="shared" si="100"/>
        <v>0</v>
      </c>
      <c r="V172" s="33" t="s">
        <v>441</v>
      </c>
    </row>
    <row r="173" spans="1:22" ht="47.25">
      <c r="A173" s="57" t="s">
        <v>394</v>
      </c>
      <c r="B173" s="58" t="s">
        <v>395</v>
      </c>
      <c r="C173" s="59" t="s">
        <v>26</v>
      </c>
      <c r="D173" s="78">
        <f t="shared" ref="D173" si="115">SUM(D174,D179)</f>
        <v>0</v>
      </c>
      <c r="E173" s="78">
        <f t="shared" ref="E173:T173" si="116">SUM(E174,E179)</f>
        <v>0</v>
      </c>
      <c r="F173" s="78">
        <f t="shared" si="116"/>
        <v>0</v>
      </c>
      <c r="G173" s="78">
        <f t="shared" si="116"/>
        <v>30.524999999999999</v>
      </c>
      <c r="H173" s="78">
        <f t="shared" si="116"/>
        <v>0.35299999999999998</v>
      </c>
      <c r="I173" s="78">
        <f t="shared" si="116"/>
        <v>0</v>
      </c>
      <c r="J173" s="78">
        <f t="shared" si="116"/>
        <v>0</v>
      </c>
      <c r="K173" s="78">
        <f t="shared" si="116"/>
        <v>0</v>
      </c>
      <c r="L173" s="78">
        <f t="shared" si="116"/>
        <v>0</v>
      </c>
      <c r="M173" s="78">
        <f t="shared" si="116"/>
        <v>0</v>
      </c>
      <c r="N173" s="78">
        <f t="shared" si="116"/>
        <v>0</v>
      </c>
      <c r="O173" s="78">
        <f t="shared" si="116"/>
        <v>0</v>
      </c>
      <c r="P173" s="78">
        <f t="shared" si="116"/>
        <v>0.35299999999999998</v>
      </c>
      <c r="Q173" s="78">
        <f t="shared" si="116"/>
        <v>0</v>
      </c>
      <c r="R173" s="78">
        <f t="shared" si="116"/>
        <v>0</v>
      </c>
      <c r="S173" s="78">
        <f t="shared" si="116"/>
        <v>30.524999999999999</v>
      </c>
      <c r="T173" s="78">
        <f t="shared" si="116"/>
        <v>0</v>
      </c>
      <c r="U173" s="89">
        <f>IF(I173&gt;0,(IF((SUM(J173+L173)=0), 1,(I173/SUM(J173+L173)-1))),(IF((SUM(J173+L173)=0), 0,(I173/SUM(J173+L173)-1))))</f>
        <v>0</v>
      </c>
      <c r="V173" s="78" t="s">
        <v>442</v>
      </c>
    </row>
    <row r="174" spans="1:22" ht="31.5">
      <c r="A174" s="40" t="s">
        <v>396</v>
      </c>
      <c r="B174" s="43" t="s">
        <v>75</v>
      </c>
      <c r="C174" s="42" t="s">
        <v>26</v>
      </c>
      <c r="D174" s="21">
        <f t="shared" ref="D174" si="117">SUM(D175:D178)</f>
        <v>0</v>
      </c>
      <c r="E174" s="21">
        <f t="shared" ref="E174:T174" si="118">SUM(E175:E178)</f>
        <v>0</v>
      </c>
      <c r="F174" s="21">
        <f t="shared" si="118"/>
        <v>0</v>
      </c>
      <c r="G174" s="21">
        <f t="shared" si="118"/>
        <v>25.119999999999997</v>
      </c>
      <c r="H174" s="21">
        <f t="shared" si="118"/>
        <v>0</v>
      </c>
      <c r="I174" s="21">
        <f t="shared" si="118"/>
        <v>0</v>
      </c>
      <c r="J174" s="21">
        <f t="shared" si="118"/>
        <v>0</v>
      </c>
      <c r="K174" s="21">
        <f t="shared" si="118"/>
        <v>0</v>
      </c>
      <c r="L174" s="21">
        <f t="shared" si="118"/>
        <v>0</v>
      </c>
      <c r="M174" s="21">
        <f t="shared" si="118"/>
        <v>0</v>
      </c>
      <c r="N174" s="21">
        <f t="shared" si="118"/>
        <v>0</v>
      </c>
      <c r="O174" s="21">
        <f t="shared" si="118"/>
        <v>0</v>
      </c>
      <c r="P174" s="21">
        <f t="shared" si="118"/>
        <v>0</v>
      </c>
      <c r="Q174" s="21">
        <f t="shared" si="118"/>
        <v>0</v>
      </c>
      <c r="R174" s="21">
        <f t="shared" si="118"/>
        <v>0</v>
      </c>
      <c r="S174" s="21">
        <f t="shared" si="118"/>
        <v>25.119999999999997</v>
      </c>
      <c r="T174" s="21">
        <f t="shared" si="118"/>
        <v>0</v>
      </c>
      <c r="U174" s="88">
        <f t="shared" si="100"/>
        <v>0</v>
      </c>
      <c r="V174" s="21" t="s">
        <v>442</v>
      </c>
    </row>
    <row r="175" spans="1:22" ht="63">
      <c r="A175" s="28" t="s">
        <v>397</v>
      </c>
      <c r="B175" s="66" t="s">
        <v>171</v>
      </c>
      <c r="C175" s="38" t="s">
        <v>172</v>
      </c>
      <c r="D175" s="81">
        <v>0</v>
      </c>
      <c r="E175" s="38">
        <v>0</v>
      </c>
      <c r="F175" s="53">
        <f t="shared" si="113"/>
        <v>0</v>
      </c>
      <c r="G175" s="53">
        <f>6.067-E175</f>
        <v>6.0670000000000002</v>
      </c>
      <c r="H175" s="31">
        <f t="shared" si="96"/>
        <v>0</v>
      </c>
      <c r="I175" s="31">
        <f t="shared" si="97"/>
        <v>0</v>
      </c>
      <c r="J175" s="53">
        <v>0</v>
      </c>
      <c r="K175" s="53">
        <v>0</v>
      </c>
      <c r="L175" s="53">
        <v>0</v>
      </c>
      <c r="M175" s="53">
        <v>0</v>
      </c>
      <c r="N175" s="53">
        <v>0</v>
      </c>
      <c r="O175" s="53">
        <v>0</v>
      </c>
      <c r="P175" s="53">
        <v>0</v>
      </c>
      <c r="Q175" s="53">
        <v>0</v>
      </c>
      <c r="R175" s="53">
        <v>0</v>
      </c>
      <c r="S175" s="52">
        <f t="shared" si="98"/>
        <v>6.0670000000000002</v>
      </c>
      <c r="T175" s="53">
        <f t="shared" si="99"/>
        <v>0</v>
      </c>
      <c r="U175" s="32">
        <f t="shared" si="100"/>
        <v>0</v>
      </c>
      <c r="V175" s="33" t="s">
        <v>441</v>
      </c>
    </row>
    <row r="176" spans="1:22" ht="63">
      <c r="A176" s="28" t="s">
        <v>398</v>
      </c>
      <c r="B176" s="66" t="s">
        <v>173</v>
      </c>
      <c r="C176" s="37" t="s">
        <v>174</v>
      </c>
      <c r="D176" s="81">
        <v>0</v>
      </c>
      <c r="E176" s="38">
        <v>0</v>
      </c>
      <c r="F176" s="53">
        <f t="shared" si="113"/>
        <v>0</v>
      </c>
      <c r="G176" s="53">
        <f>5.412-E176</f>
        <v>5.4119999999999999</v>
      </c>
      <c r="H176" s="31">
        <f t="shared" si="96"/>
        <v>0</v>
      </c>
      <c r="I176" s="31">
        <f t="shared" si="97"/>
        <v>0</v>
      </c>
      <c r="J176" s="53">
        <v>0</v>
      </c>
      <c r="K176" s="53">
        <v>0</v>
      </c>
      <c r="L176" s="53">
        <v>0</v>
      </c>
      <c r="M176" s="53">
        <v>0</v>
      </c>
      <c r="N176" s="53">
        <v>0</v>
      </c>
      <c r="O176" s="53">
        <v>0</v>
      </c>
      <c r="P176" s="53">
        <v>0</v>
      </c>
      <c r="Q176" s="53">
        <v>0</v>
      </c>
      <c r="R176" s="53">
        <v>0</v>
      </c>
      <c r="S176" s="52">
        <f t="shared" si="98"/>
        <v>5.4119999999999999</v>
      </c>
      <c r="T176" s="53">
        <f t="shared" si="99"/>
        <v>0</v>
      </c>
      <c r="U176" s="32">
        <f t="shared" si="100"/>
        <v>0</v>
      </c>
      <c r="V176" s="33" t="s">
        <v>441</v>
      </c>
    </row>
    <row r="177" spans="1:22" ht="47.25">
      <c r="A177" s="28" t="s">
        <v>399</v>
      </c>
      <c r="B177" s="66" t="s">
        <v>175</v>
      </c>
      <c r="C177" s="37" t="s">
        <v>176</v>
      </c>
      <c r="D177" s="81">
        <v>0</v>
      </c>
      <c r="E177" s="38">
        <v>0</v>
      </c>
      <c r="F177" s="53">
        <f t="shared" si="113"/>
        <v>0</v>
      </c>
      <c r="G177" s="53">
        <f>8.488-E177</f>
        <v>8.4879999999999995</v>
      </c>
      <c r="H177" s="31">
        <f t="shared" si="96"/>
        <v>0</v>
      </c>
      <c r="I177" s="31">
        <f t="shared" si="97"/>
        <v>0</v>
      </c>
      <c r="J177" s="53">
        <v>0</v>
      </c>
      <c r="K177" s="53">
        <v>0</v>
      </c>
      <c r="L177" s="53">
        <v>0</v>
      </c>
      <c r="M177" s="53">
        <v>0</v>
      </c>
      <c r="N177" s="53">
        <v>0</v>
      </c>
      <c r="O177" s="53">
        <v>0</v>
      </c>
      <c r="P177" s="53">
        <v>0</v>
      </c>
      <c r="Q177" s="53">
        <v>0</v>
      </c>
      <c r="R177" s="53">
        <v>0</v>
      </c>
      <c r="S177" s="52">
        <f t="shared" si="98"/>
        <v>8.4879999999999995</v>
      </c>
      <c r="T177" s="53">
        <f t="shared" si="99"/>
        <v>0</v>
      </c>
      <c r="U177" s="32">
        <f t="shared" si="100"/>
        <v>0</v>
      </c>
      <c r="V177" s="33" t="s">
        <v>441</v>
      </c>
    </row>
    <row r="178" spans="1:22" ht="63">
      <c r="A178" s="28" t="s">
        <v>400</v>
      </c>
      <c r="B178" s="66" t="s">
        <v>401</v>
      </c>
      <c r="C178" s="37" t="s">
        <v>402</v>
      </c>
      <c r="D178" s="81">
        <v>0</v>
      </c>
      <c r="E178" s="38">
        <v>0</v>
      </c>
      <c r="F178" s="53">
        <f t="shared" si="113"/>
        <v>0</v>
      </c>
      <c r="G178" s="53">
        <f>5.153-E178</f>
        <v>5.1529999999999996</v>
      </c>
      <c r="H178" s="31">
        <f t="shared" si="96"/>
        <v>0</v>
      </c>
      <c r="I178" s="31">
        <f t="shared" si="97"/>
        <v>0</v>
      </c>
      <c r="J178" s="53">
        <v>0</v>
      </c>
      <c r="K178" s="53">
        <v>0</v>
      </c>
      <c r="L178" s="53">
        <v>0</v>
      </c>
      <c r="M178" s="53">
        <v>0</v>
      </c>
      <c r="N178" s="53">
        <v>0</v>
      </c>
      <c r="O178" s="53">
        <v>0</v>
      </c>
      <c r="P178" s="53">
        <v>0</v>
      </c>
      <c r="Q178" s="53">
        <v>0</v>
      </c>
      <c r="R178" s="53">
        <v>0</v>
      </c>
      <c r="S178" s="52">
        <f t="shared" si="98"/>
        <v>5.1529999999999996</v>
      </c>
      <c r="T178" s="53">
        <f t="shared" si="99"/>
        <v>0</v>
      </c>
      <c r="U178" s="32">
        <f t="shared" si="100"/>
        <v>0</v>
      </c>
      <c r="V178" s="33" t="s">
        <v>441</v>
      </c>
    </row>
    <row r="179" spans="1:22" ht="31.5">
      <c r="A179" s="75" t="s">
        <v>403</v>
      </c>
      <c r="B179" s="26" t="s">
        <v>32</v>
      </c>
      <c r="C179" s="19" t="s">
        <v>26</v>
      </c>
      <c r="D179" s="20">
        <f t="shared" ref="D179:T179" si="119">SUM(D180)</f>
        <v>0</v>
      </c>
      <c r="E179" s="20">
        <f t="shared" si="119"/>
        <v>0</v>
      </c>
      <c r="F179" s="20">
        <f t="shared" si="119"/>
        <v>0</v>
      </c>
      <c r="G179" s="20">
        <f t="shared" si="119"/>
        <v>5.4050000000000002</v>
      </c>
      <c r="H179" s="20">
        <f t="shared" si="119"/>
        <v>0.35299999999999998</v>
      </c>
      <c r="I179" s="20">
        <f t="shared" si="119"/>
        <v>0</v>
      </c>
      <c r="J179" s="20">
        <f t="shared" si="119"/>
        <v>0</v>
      </c>
      <c r="K179" s="20">
        <f t="shared" si="119"/>
        <v>0</v>
      </c>
      <c r="L179" s="20">
        <f t="shared" si="119"/>
        <v>0</v>
      </c>
      <c r="M179" s="20">
        <f t="shared" si="119"/>
        <v>0</v>
      </c>
      <c r="N179" s="20">
        <f t="shared" si="119"/>
        <v>0</v>
      </c>
      <c r="O179" s="20">
        <f t="shared" si="119"/>
        <v>0</v>
      </c>
      <c r="P179" s="20">
        <f t="shared" si="119"/>
        <v>0.35299999999999998</v>
      </c>
      <c r="Q179" s="20">
        <f t="shared" si="119"/>
        <v>0</v>
      </c>
      <c r="R179" s="20">
        <f t="shared" si="119"/>
        <v>0</v>
      </c>
      <c r="S179" s="20">
        <f t="shared" si="119"/>
        <v>5.4050000000000002</v>
      </c>
      <c r="T179" s="20">
        <f t="shared" si="119"/>
        <v>0</v>
      </c>
      <c r="U179" s="87">
        <f>IF(I179&gt;0,(IF((SUM(J179+L179)=0), 1,(I179/SUM(J179+L179)-1))),(IF((SUM(J179+L179)=0), 0,(I179/SUM(J179+L179)-1))))</f>
        <v>0</v>
      </c>
      <c r="V179" s="20" t="s">
        <v>442</v>
      </c>
    </row>
    <row r="180" spans="1:22" ht="63">
      <c r="A180" s="28" t="s">
        <v>404</v>
      </c>
      <c r="B180" s="66" t="s">
        <v>405</v>
      </c>
      <c r="C180" s="30" t="s">
        <v>406</v>
      </c>
      <c r="D180" s="81">
        <v>0</v>
      </c>
      <c r="E180" s="38">
        <v>0</v>
      </c>
      <c r="F180" s="53">
        <f t="shared" si="113"/>
        <v>0</v>
      </c>
      <c r="G180" s="53">
        <f>5.405-E180</f>
        <v>5.4050000000000002</v>
      </c>
      <c r="H180" s="31">
        <f t="shared" si="96"/>
        <v>0.35299999999999998</v>
      </c>
      <c r="I180" s="31">
        <f t="shared" si="97"/>
        <v>0</v>
      </c>
      <c r="J180" s="53">
        <v>0</v>
      </c>
      <c r="K180" s="53">
        <v>0</v>
      </c>
      <c r="L180" s="53">
        <v>0</v>
      </c>
      <c r="M180" s="53">
        <v>0</v>
      </c>
      <c r="N180" s="38">
        <v>0</v>
      </c>
      <c r="O180" s="53">
        <v>0</v>
      </c>
      <c r="P180" s="53">
        <v>0.35299999999999998</v>
      </c>
      <c r="Q180" s="53">
        <v>0</v>
      </c>
      <c r="R180" s="53">
        <v>0</v>
      </c>
      <c r="S180" s="52">
        <f>G180-I180</f>
        <v>5.4050000000000002</v>
      </c>
      <c r="T180" s="53">
        <f>I180-(J180+L180)</f>
        <v>0</v>
      </c>
      <c r="U180" s="32">
        <f>IF(I180&gt;0,(IF((SUM(J180+L180)=0), 1,(I180/SUM(J180+L180)-1))),(IF((SUM(J180+L180)=0), 0,(I180/SUM(J180+L180)-1))))</f>
        <v>0</v>
      </c>
      <c r="V180" s="33" t="s">
        <v>444</v>
      </c>
    </row>
    <row r="181" spans="1:22" ht="63">
      <c r="A181" s="57" t="s">
        <v>407</v>
      </c>
      <c r="B181" s="58" t="s">
        <v>408</v>
      </c>
      <c r="C181" s="59" t="s">
        <v>26</v>
      </c>
      <c r="D181" s="78">
        <f t="shared" ref="D181:T181" si="120">SUM(D182)</f>
        <v>0</v>
      </c>
      <c r="E181" s="78">
        <f t="shared" si="120"/>
        <v>0</v>
      </c>
      <c r="F181" s="78">
        <f t="shared" si="120"/>
        <v>0</v>
      </c>
      <c r="G181" s="78">
        <f t="shared" si="120"/>
        <v>0</v>
      </c>
      <c r="H181" s="78">
        <f t="shared" si="120"/>
        <v>0</v>
      </c>
      <c r="I181" s="78">
        <f t="shared" si="120"/>
        <v>0</v>
      </c>
      <c r="J181" s="78">
        <f t="shared" si="120"/>
        <v>0</v>
      </c>
      <c r="K181" s="78">
        <f t="shared" si="120"/>
        <v>0</v>
      </c>
      <c r="L181" s="78">
        <f t="shared" si="120"/>
        <v>0</v>
      </c>
      <c r="M181" s="78">
        <f t="shared" si="120"/>
        <v>0</v>
      </c>
      <c r="N181" s="78">
        <f t="shared" si="120"/>
        <v>0</v>
      </c>
      <c r="O181" s="78">
        <f t="shared" si="120"/>
        <v>0</v>
      </c>
      <c r="P181" s="78">
        <f t="shared" si="120"/>
        <v>0</v>
      </c>
      <c r="Q181" s="78">
        <f t="shared" si="120"/>
        <v>0</v>
      </c>
      <c r="R181" s="78">
        <f t="shared" si="120"/>
        <v>0</v>
      </c>
      <c r="S181" s="78">
        <f t="shared" si="120"/>
        <v>0</v>
      </c>
      <c r="T181" s="78">
        <f t="shared" si="120"/>
        <v>0</v>
      </c>
      <c r="U181" s="89">
        <f t="shared" si="100"/>
        <v>0</v>
      </c>
      <c r="V181" s="78" t="s">
        <v>442</v>
      </c>
    </row>
    <row r="182" spans="1:22">
      <c r="A182" s="54" t="s">
        <v>27</v>
      </c>
      <c r="B182" s="54" t="s">
        <v>27</v>
      </c>
      <c r="C182" s="54" t="s">
        <v>27</v>
      </c>
      <c r="D182" s="81">
        <v>0</v>
      </c>
      <c r="E182" s="38">
        <v>0</v>
      </c>
      <c r="F182" s="53">
        <f t="shared" ref="F182" si="121">D182-E182</f>
        <v>0</v>
      </c>
      <c r="G182" s="53">
        <v>0</v>
      </c>
      <c r="H182" s="31">
        <f t="shared" ref="H182" si="122">J182+L182+N182+P182</f>
        <v>0</v>
      </c>
      <c r="I182" s="31">
        <f t="shared" ref="I182" si="123">K182+M182+O182+Q182</f>
        <v>0</v>
      </c>
      <c r="J182" s="53">
        <v>0</v>
      </c>
      <c r="K182" s="53">
        <v>0</v>
      </c>
      <c r="L182" s="53">
        <v>0</v>
      </c>
      <c r="M182" s="53">
        <v>0</v>
      </c>
      <c r="N182" s="53">
        <v>0</v>
      </c>
      <c r="O182" s="53">
        <v>0</v>
      </c>
      <c r="P182" s="53">
        <v>0</v>
      </c>
      <c r="Q182" s="53">
        <v>0</v>
      </c>
      <c r="R182" s="53">
        <v>0</v>
      </c>
      <c r="S182" s="52">
        <f t="shared" ref="S182" si="124">G182-I182</f>
        <v>0</v>
      </c>
      <c r="T182" s="53">
        <f t="shared" ref="T182" si="125">I182-(J182+L182+N182+P182)</f>
        <v>0</v>
      </c>
      <c r="U182" s="32">
        <f t="shared" ref="U182" si="126">IF(I182&gt;0,(IF((SUM(J182+L182+N182+P182)=0), 1,(I182/SUM(J182+L182+N182+P182)-1))),(IF((SUM(J182+L182+N182+P182)=0), 0,(I182/SUM(J182+L182+N182+P182)-1))))</f>
        <v>0</v>
      </c>
      <c r="V182" s="33" t="s">
        <v>441</v>
      </c>
    </row>
    <row r="183" spans="1:22" ht="31.5">
      <c r="A183" s="57" t="s">
        <v>409</v>
      </c>
      <c r="B183" s="58" t="s">
        <v>410</v>
      </c>
      <c r="C183" s="59" t="s">
        <v>26</v>
      </c>
      <c r="D183" s="78">
        <f t="shared" ref="D183" si="127">SUM(D184,D200)</f>
        <v>0</v>
      </c>
      <c r="E183" s="78">
        <f t="shared" ref="E183:T183" si="128">SUM(E184,E200)</f>
        <v>4.9969999999999999</v>
      </c>
      <c r="F183" s="78">
        <f t="shared" si="128"/>
        <v>0</v>
      </c>
      <c r="G183" s="78">
        <f t="shared" si="128"/>
        <v>22.213000000000001</v>
      </c>
      <c r="H183" s="78">
        <f t="shared" si="128"/>
        <v>4.7270000000000003</v>
      </c>
      <c r="I183" s="78">
        <f t="shared" si="128"/>
        <v>0</v>
      </c>
      <c r="J183" s="78">
        <f t="shared" si="128"/>
        <v>0</v>
      </c>
      <c r="K183" s="78">
        <f t="shared" si="128"/>
        <v>0</v>
      </c>
      <c r="L183" s="78">
        <f t="shared" si="128"/>
        <v>8.3000000000000004E-2</v>
      </c>
      <c r="M183" s="78">
        <f t="shared" si="128"/>
        <v>0</v>
      </c>
      <c r="N183" s="78">
        <f t="shared" si="128"/>
        <v>0</v>
      </c>
      <c r="O183" s="78">
        <f t="shared" si="128"/>
        <v>0</v>
      </c>
      <c r="P183" s="78">
        <f t="shared" si="128"/>
        <v>4.6440000000000001</v>
      </c>
      <c r="Q183" s="78">
        <f t="shared" si="128"/>
        <v>0</v>
      </c>
      <c r="R183" s="78">
        <f t="shared" si="128"/>
        <v>0</v>
      </c>
      <c r="S183" s="78">
        <f t="shared" si="128"/>
        <v>22.213000000000001</v>
      </c>
      <c r="T183" s="78">
        <f t="shared" si="128"/>
        <v>-8.3000000000000004E-2</v>
      </c>
      <c r="U183" s="89">
        <f>IF(I183&gt;0,(IF((SUM(J183+L183)=0), 1,(I183/SUM(J183+L183)-1))),(IF((SUM(J183+L183)=0), 0,(I183/SUM(J183+L183)-1))))</f>
        <v>-1</v>
      </c>
      <c r="V183" s="78" t="s">
        <v>442</v>
      </c>
    </row>
    <row r="184" spans="1:22">
      <c r="A184" s="60" t="s">
        <v>411</v>
      </c>
      <c r="B184" s="61" t="s">
        <v>412</v>
      </c>
      <c r="C184" s="62" t="s">
        <v>26</v>
      </c>
      <c r="D184" s="79">
        <f t="shared" ref="D184" si="129">SUM(D185,D195)</f>
        <v>0</v>
      </c>
      <c r="E184" s="79">
        <f t="shared" ref="E184:T184" si="130">SUM(E185,E195)</f>
        <v>0.90100000000000002</v>
      </c>
      <c r="F184" s="79">
        <f t="shared" si="130"/>
        <v>0</v>
      </c>
      <c r="G184" s="79">
        <f t="shared" si="130"/>
        <v>0.378</v>
      </c>
      <c r="H184" s="79">
        <f t="shared" si="130"/>
        <v>0.378</v>
      </c>
      <c r="I184" s="79">
        <f t="shared" si="130"/>
        <v>0</v>
      </c>
      <c r="J184" s="79">
        <f t="shared" si="130"/>
        <v>0</v>
      </c>
      <c r="K184" s="79">
        <f t="shared" si="130"/>
        <v>0</v>
      </c>
      <c r="L184" s="79">
        <f t="shared" si="130"/>
        <v>8.3000000000000004E-2</v>
      </c>
      <c r="M184" s="79">
        <f t="shared" si="130"/>
        <v>0</v>
      </c>
      <c r="N184" s="79">
        <f t="shared" si="130"/>
        <v>0</v>
      </c>
      <c r="O184" s="79">
        <f t="shared" si="130"/>
        <v>0</v>
      </c>
      <c r="P184" s="79">
        <f t="shared" si="130"/>
        <v>0.29499999999999998</v>
      </c>
      <c r="Q184" s="79">
        <f t="shared" si="130"/>
        <v>0</v>
      </c>
      <c r="R184" s="79">
        <f t="shared" si="130"/>
        <v>0</v>
      </c>
      <c r="S184" s="79">
        <f t="shared" si="130"/>
        <v>0.378</v>
      </c>
      <c r="T184" s="79">
        <f t="shared" si="130"/>
        <v>-8.3000000000000004E-2</v>
      </c>
      <c r="U184" s="86">
        <f>IF(I184&gt;0,(IF((SUM(J184+L184)=0), 1,(I184/SUM(J184+L184)-1))),(IF((SUM(J184+L184)=0), 0,(I184/SUM(J184+L184)-1))))</f>
        <v>-1</v>
      </c>
      <c r="V184" s="79" t="s">
        <v>442</v>
      </c>
    </row>
    <row r="185" spans="1:22" ht="31.5">
      <c r="A185" s="25" t="s">
        <v>413</v>
      </c>
      <c r="B185" s="26" t="s">
        <v>32</v>
      </c>
      <c r="C185" s="19" t="s">
        <v>26</v>
      </c>
      <c r="D185" s="20">
        <f t="shared" ref="D185:T185" si="131">SUM(D186:D194)</f>
        <v>0</v>
      </c>
      <c r="E185" s="20">
        <f t="shared" si="131"/>
        <v>5.1999999999999998E-2</v>
      </c>
      <c r="F185" s="20">
        <f t="shared" si="131"/>
        <v>0</v>
      </c>
      <c r="G185" s="20">
        <f t="shared" si="131"/>
        <v>0.378</v>
      </c>
      <c r="H185" s="20">
        <f t="shared" si="131"/>
        <v>0.378</v>
      </c>
      <c r="I185" s="20">
        <f t="shared" si="131"/>
        <v>0</v>
      </c>
      <c r="J185" s="20">
        <f t="shared" si="131"/>
        <v>0</v>
      </c>
      <c r="K185" s="20">
        <f t="shared" si="131"/>
        <v>0</v>
      </c>
      <c r="L185" s="20">
        <f t="shared" si="131"/>
        <v>8.3000000000000004E-2</v>
      </c>
      <c r="M185" s="20">
        <f t="shared" si="131"/>
        <v>0</v>
      </c>
      <c r="N185" s="20">
        <f t="shared" si="131"/>
        <v>0</v>
      </c>
      <c r="O185" s="20">
        <f t="shared" si="131"/>
        <v>0</v>
      </c>
      <c r="P185" s="20">
        <f t="shared" si="131"/>
        <v>0.29499999999999998</v>
      </c>
      <c r="Q185" s="20">
        <f t="shared" si="131"/>
        <v>0</v>
      </c>
      <c r="R185" s="20">
        <f t="shared" si="131"/>
        <v>0</v>
      </c>
      <c r="S185" s="20">
        <f t="shared" si="131"/>
        <v>0.378</v>
      </c>
      <c r="T185" s="20">
        <f t="shared" si="131"/>
        <v>-8.3000000000000004E-2</v>
      </c>
      <c r="U185" s="87">
        <f>IF(I185&gt;0,(IF((SUM(J185+L185)=0), 1,(I185/SUM(J185+L185)-1))),(IF((SUM(J185+L185)=0), 0,(I185/SUM(J185+L185)-1))))</f>
        <v>-1</v>
      </c>
      <c r="V185" s="20" t="s">
        <v>442</v>
      </c>
    </row>
    <row r="186" spans="1:22" ht="31.5">
      <c r="A186" s="76" t="s">
        <v>414</v>
      </c>
      <c r="B186" s="36" t="s">
        <v>127</v>
      </c>
      <c r="C186" s="30" t="s">
        <v>128</v>
      </c>
      <c r="D186" s="81">
        <v>0</v>
      </c>
      <c r="E186" s="53">
        <v>2.1999999999999999E-2</v>
      </c>
      <c r="F186" s="53">
        <v>0</v>
      </c>
      <c r="G186" s="53">
        <f>0.022-E186</f>
        <v>0</v>
      </c>
      <c r="H186" s="31">
        <f t="shared" si="96"/>
        <v>0</v>
      </c>
      <c r="I186" s="31">
        <f t="shared" si="97"/>
        <v>0</v>
      </c>
      <c r="J186" s="53">
        <v>0</v>
      </c>
      <c r="K186" s="53">
        <v>0</v>
      </c>
      <c r="L186" s="53">
        <v>0</v>
      </c>
      <c r="M186" s="53">
        <v>0</v>
      </c>
      <c r="N186" s="53">
        <v>0</v>
      </c>
      <c r="O186" s="53">
        <v>0</v>
      </c>
      <c r="P186" s="53">
        <v>0</v>
      </c>
      <c r="Q186" s="53">
        <v>0</v>
      </c>
      <c r="R186" s="53">
        <v>0</v>
      </c>
      <c r="S186" s="52">
        <f t="shared" si="98"/>
        <v>0</v>
      </c>
      <c r="T186" s="53">
        <f t="shared" si="99"/>
        <v>0</v>
      </c>
      <c r="U186" s="32">
        <f t="shared" si="100"/>
        <v>0</v>
      </c>
      <c r="V186" s="33" t="s">
        <v>441</v>
      </c>
    </row>
    <row r="187" spans="1:22" ht="31.5">
      <c r="A187" s="76" t="s">
        <v>415</v>
      </c>
      <c r="B187" s="36" t="s">
        <v>129</v>
      </c>
      <c r="C187" s="30" t="s">
        <v>130</v>
      </c>
      <c r="D187" s="81">
        <v>0</v>
      </c>
      <c r="E187" s="53">
        <f>0</f>
        <v>0</v>
      </c>
      <c r="F187" s="53">
        <v>0</v>
      </c>
      <c r="G187" s="53">
        <v>0</v>
      </c>
      <c r="H187" s="31">
        <f t="shared" si="96"/>
        <v>0</v>
      </c>
      <c r="I187" s="31">
        <f t="shared" si="97"/>
        <v>0</v>
      </c>
      <c r="J187" s="53">
        <v>0</v>
      </c>
      <c r="K187" s="53">
        <v>0</v>
      </c>
      <c r="L187" s="53">
        <v>0</v>
      </c>
      <c r="M187" s="53">
        <v>0</v>
      </c>
      <c r="N187" s="53">
        <v>0</v>
      </c>
      <c r="O187" s="53">
        <v>0</v>
      </c>
      <c r="P187" s="53">
        <v>0</v>
      </c>
      <c r="Q187" s="53">
        <v>0</v>
      </c>
      <c r="R187" s="53">
        <v>0</v>
      </c>
      <c r="S187" s="52">
        <f t="shared" si="98"/>
        <v>0</v>
      </c>
      <c r="T187" s="53">
        <f t="shared" si="99"/>
        <v>0</v>
      </c>
      <c r="U187" s="32">
        <f t="shared" si="100"/>
        <v>0</v>
      </c>
      <c r="V187" s="33" t="s">
        <v>441</v>
      </c>
    </row>
    <row r="188" spans="1:22" ht="31.5">
      <c r="A188" s="76" t="s">
        <v>416</v>
      </c>
      <c r="B188" s="36" t="s">
        <v>131</v>
      </c>
      <c r="C188" s="30" t="s">
        <v>132</v>
      </c>
      <c r="D188" s="81">
        <v>0</v>
      </c>
      <c r="E188" s="53">
        <v>0.03</v>
      </c>
      <c r="F188" s="53">
        <v>0</v>
      </c>
      <c r="G188" s="53">
        <f>0.03-E188</f>
        <v>0</v>
      </c>
      <c r="H188" s="31">
        <f t="shared" si="96"/>
        <v>0</v>
      </c>
      <c r="I188" s="31">
        <f t="shared" si="97"/>
        <v>0</v>
      </c>
      <c r="J188" s="53">
        <v>0</v>
      </c>
      <c r="K188" s="53">
        <v>0</v>
      </c>
      <c r="L188" s="53">
        <v>0</v>
      </c>
      <c r="M188" s="53">
        <v>0</v>
      </c>
      <c r="N188" s="53">
        <v>0</v>
      </c>
      <c r="O188" s="53">
        <v>0</v>
      </c>
      <c r="P188" s="53">
        <v>0</v>
      </c>
      <c r="Q188" s="53">
        <v>0</v>
      </c>
      <c r="R188" s="53">
        <v>0</v>
      </c>
      <c r="S188" s="52">
        <f t="shared" si="98"/>
        <v>0</v>
      </c>
      <c r="T188" s="53">
        <f t="shared" si="99"/>
        <v>0</v>
      </c>
      <c r="U188" s="32">
        <f t="shared" si="100"/>
        <v>0</v>
      </c>
      <c r="V188" s="33" t="s">
        <v>441</v>
      </c>
    </row>
    <row r="189" spans="1:22" ht="31.5">
      <c r="A189" s="76" t="s">
        <v>417</v>
      </c>
      <c r="B189" s="36" t="s">
        <v>133</v>
      </c>
      <c r="C189" s="30" t="s">
        <v>134</v>
      </c>
      <c r="D189" s="81">
        <v>0</v>
      </c>
      <c r="E189" s="38">
        <v>0</v>
      </c>
      <c r="F189" s="53">
        <v>0</v>
      </c>
      <c r="G189" s="53">
        <v>0</v>
      </c>
      <c r="H189" s="31">
        <f t="shared" si="96"/>
        <v>0</v>
      </c>
      <c r="I189" s="31">
        <f t="shared" si="97"/>
        <v>0</v>
      </c>
      <c r="J189" s="53">
        <v>0</v>
      </c>
      <c r="K189" s="53">
        <v>0</v>
      </c>
      <c r="L189" s="53">
        <v>0</v>
      </c>
      <c r="M189" s="53">
        <v>0</v>
      </c>
      <c r="N189" s="53">
        <v>0</v>
      </c>
      <c r="O189" s="53">
        <v>0</v>
      </c>
      <c r="P189" s="53">
        <v>0</v>
      </c>
      <c r="Q189" s="53">
        <v>0</v>
      </c>
      <c r="R189" s="53">
        <v>0</v>
      </c>
      <c r="S189" s="52">
        <f t="shared" si="98"/>
        <v>0</v>
      </c>
      <c r="T189" s="53">
        <f t="shared" si="99"/>
        <v>0</v>
      </c>
      <c r="U189" s="32">
        <f t="shared" si="100"/>
        <v>0</v>
      </c>
      <c r="V189" s="33" t="s">
        <v>441</v>
      </c>
    </row>
    <row r="190" spans="1:22" ht="31.5">
      <c r="A190" s="76" t="s">
        <v>418</v>
      </c>
      <c r="B190" s="36" t="s">
        <v>135</v>
      </c>
      <c r="C190" s="30" t="s">
        <v>136</v>
      </c>
      <c r="D190" s="81">
        <v>0</v>
      </c>
      <c r="E190" s="38">
        <v>0</v>
      </c>
      <c r="F190" s="53">
        <v>0</v>
      </c>
      <c r="G190" s="53">
        <f>0.295-E190</f>
        <v>0.29499999999999998</v>
      </c>
      <c r="H190" s="31">
        <f t="shared" si="96"/>
        <v>0.29499999999999998</v>
      </c>
      <c r="I190" s="31">
        <f t="shared" si="97"/>
        <v>0</v>
      </c>
      <c r="J190" s="53">
        <v>0</v>
      </c>
      <c r="K190" s="53">
        <v>0</v>
      </c>
      <c r="L190" s="53">
        <v>0</v>
      </c>
      <c r="M190" s="53">
        <v>0</v>
      </c>
      <c r="N190" s="53">
        <v>0</v>
      </c>
      <c r="O190" s="53">
        <v>0</v>
      </c>
      <c r="P190" s="38">
        <v>0.29499999999999998</v>
      </c>
      <c r="Q190" s="53">
        <v>0</v>
      </c>
      <c r="R190" s="53">
        <v>0</v>
      </c>
      <c r="S190" s="52">
        <f t="shared" si="98"/>
        <v>0.29499999999999998</v>
      </c>
      <c r="T190" s="53">
        <f>I190-(J190+L190)</f>
        <v>0</v>
      </c>
      <c r="U190" s="32">
        <f>IF(I190&gt;0,(IF((SUM(J190+L190)=0), 1,(I190/SUM(J190+L190)-1))),(IF((SUM(J190+L190)=0), 0,(I190/SUM(J190+L190)-1))))</f>
        <v>0</v>
      </c>
      <c r="V190" s="33" t="s">
        <v>444</v>
      </c>
    </row>
    <row r="191" spans="1:22" ht="47.25">
      <c r="A191" s="76" t="s">
        <v>419</v>
      </c>
      <c r="B191" s="36" t="s">
        <v>137</v>
      </c>
      <c r="C191" s="30" t="s">
        <v>138</v>
      </c>
      <c r="D191" s="81">
        <v>0</v>
      </c>
      <c r="E191" s="38">
        <v>0</v>
      </c>
      <c r="F191" s="53">
        <v>0</v>
      </c>
      <c r="G191" s="53">
        <v>0</v>
      </c>
      <c r="H191" s="31">
        <f t="shared" si="96"/>
        <v>0</v>
      </c>
      <c r="I191" s="31">
        <f t="shared" si="97"/>
        <v>0</v>
      </c>
      <c r="J191" s="53">
        <v>0</v>
      </c>
      <c r="K191" s="53">
        <v>0</v>
      </c>
      <c r="L191" s="53">
        <v>0</v>
      </c>
      <c r="M191" s="53">
        <v>0</v>
      </c>
      <c r="N191" s="53">
        <v>0</v>
      </c>
      <c r="O191" s="53">
        <v>0</v>
      </c>
      <c r="P191" s="53">
        <v>0</v>
      </c>
      <c r="Q191" s="53">
        <v>0</v>
      </c>
      <c r="R191" s="53">
        <v>0</v>
      </c>
      <c r="S191" s="52">
        <f t="shared" si="98"/>
        <v>0</v>
      </c>
      <c r="T191" s="53">
        <f t="shared" si="99"/>
        <v>0</v>
      </c>
      <c r="U191" s="32">
        <f t="shared" si="100"/>
        <v>0</v>
      </c>
      <c r="V191" s="33" t="s">
        <v>441</v>
      </c>
    </row>
    <row r="192" spans="1:22" ht="56.25" customHeight="1">
      <c r="A192" s="76" t="s">
        <v>420</v>
      </c>
      <c r="B192" s="36" t="s">
        <v>139</v>
      </c>
      <c r="C192" s="30" t="s">
        <v>140</v>
      </c>
      <c r="D192" s="132">
        <v>0</v>
      </c>
      <c r="E192" s="38">
        <v>0</v>
      </c>
      <c r="F192" s="53">
        <v>0</v>
      </c>
      <c r="G192" s="53">
        <f>0.083-E192</f>
        <v>8.3000000000000004E-2</v>
      </c>
      <c r="H192" s="133">
        <f t="shared" si="96"/>
        <v>8.3000000000000004E-2</v>
      </c>
      <c r="I192" s="133">
        <f t="shared" si="97"/>
        <v>0</v>
      </c>
      <c r="J192" s="53">
        <v>0</v>
      </c>
      <c r="K192" s="53">
        <v>0</v>
      </c>
      <c r="L192" s="53">
        <v>8.3000000000000004E-2</v>
      </c>
      <c r="M192" s="53">
        <v>0</v>
      </c>
      <c r="N192" s="53">
        <v>0</v>
      </c>
      <c r="O192" s="53">
        <v>0</v>
      </c>
      <c r="P192" s="53">
        <v>0</v>
      </c>
      <c r="Q192" s="53">
        <v>0</v>
      </c>
      <c r="R192" s="53">
        <v>0</v>
      </c>
      <c r="S192" s="52">
        <f t="shared" si="98"/>
        <v>8.3000000000000004E-2</v>
      </c>
      <c r="T192" s="53">
        <f t="shared" si="99"/>
        <v>-8.3000000000000004E-2</v>
      </c>
      <c r="U192" s="134">
        <f t="shared" si="100"/>
        <v>-1</v>
      </c>
      <c r="V192" s="33" t="s">
        <v>445</v>
      </c>
    </row>
    <row r="193" spans="1:22" ht="31.5">
      <c r="A193" s="76" t="s">
        <v>421</v>
      </c>
      <c r="B193" s="36" t="s">
        <v>141</v>
      </c>
      <c r="C193" s="30" t="s">
        <v>142</v>
      </c>
      <c r="D193" s="81">
        <v>0</v>
      </c>
      <c r="E193" s="38">
        <v>0</v>
      </c>
      <c r="F193" s="53">
        <v>0</v>
      </c>
      <c r="G193" s="53">
        <v>0</v>
      </c>
      <c r="H193" s="31">
        <f t="shared" si="96"/>
        <v>0</v>
      </c>
      <c r="I193" s="31">
        <f t="shared" si="97"/>
        <v>0</v>
      </c>
      <c r="J193" s="53">
        <v>0</v>
      </c>
      <c r="K193" s="53">
        <v>0</v>
      </c>
      <c r="L193" s="53">
        <v>0</v>
      </c>
      <c r="M193" s="53">
        <v>0</v>
      </c>
      <c r="N193" s="53">
        <v>0</v>
      </c>
      <c r="O193" s="53">
        <v>0</v>
      </c>
      <c r="P193" s="53">
        <v>0</v>
      </c>
      <c r="Q193" s="53">
        <v>0</v>
      </c>
      <c r="R193" s="53">
        <v>0</v>
      </c>
      <c r="S193" s="52">
        <f t="shared" si="98"/>
        <v>0</v>
      </c>
      <c r="T193" s="53">
        <f t="shared" si="99"/>
        <v>0</v>
      </c>
      <c r="U193" s="32">
        <f t="shared" si="100"/>
        <v>0</v>
      </c>
      <c r="V193" s="33" t="s">
        <v>441</v>
      </c>
    </row>
    <row r="194" spans="1:22" ht="31.5">
      <c r="A194" s="76" t="s">
        <v>422</v>
      </c>
      <c r="B194" s="29" t="s">
        <v>143</v>
      </c>
      <c r="C194" s="38" t="s">
        <v>144</v>
      </c>
      <c r="D194" s="81">
        <v>0</v>
      </c>
      <c r="E194" s="38">
        <v>0</v>
      </c>
      <c r="F194" s="53">
        <v>0</v>
      </c>
      <c r="G194" s="53">
        <v>0</v>
      </c>
      <c r="H194" s="31">
        <f t="shared" si="96"/>
        <v>0</v>
      </c>
      <c r="I194" s="31">
        <f t="shared" si="97"/>
        <v>0</v>
      </c>
      <c r="J194" s="53">
        <v>0</v>
      </c>
      <c r="K194" s="53">
        <v>0</v>
      </c>
      <c r="L194" s="53">
        <v>0</v>
      </c>
      <c r="M194" s="53">
        <v>0</v>
      </c>
      <c r="N194" s="53">
        <v>0</v>
      </c>
      <c r="O194" s="53">
        <v>0</v>
      </c>
      <c r="P194" s="53">
        <v>0</v>
      </c>
      <c r="Q194" s="53">
        <v>0</v>
      </c>
      <c r="R194" s="53">
        <v>0</v>
      </c>
      <c r="S194" s="52">
        <f t="shared" si="98"/>
        <v>0</v>
      </c>
      <c r="T194" s="53">
        <f t="shared" si="99"/>
        <v>0</v>
      </c>
      <c r="U194" s="32">
        <f t="shared" si="100"/>
        <v>0</v>
      </c>
      <c r="V194" s="33" t="s">
        <v>441</v>
      </c>
    </row>
    <row r="195" spans="1:22" ht="31.5">
      <c r="A195" s="40" t="s">
        <v>423</v>
      </c>
      <c r="B195" s="43" t="s">
        <v>75</v>
      </c>
      <c r="C195" s="42" t="s">
        <v>26</v>
      </c>
      <c r="D195" s="21">
        <f>SUM(D196:D199)</f>
        <v>0</v>
      </c>
      <c r="E195" s="21">
        <f t="shared" ref="E195:T195" si="132">SUM(E196:E199)</f>
        <v>0.84899999999999998</v>
      </c>
      <c r="F195" s="21">
        <f t="shared" si="132"/>
        <v>0</v>
      </c>
      <c r="G195" s="21">
        <f t="shared" si="132"/>
        <v>0</v>
      </c>
      <c r="H195" s="21">
        <f t="shared" si="132"/>
        <v>0</v>
      </c>
      <c r="I195" s="21">
        <f t="shared" si="132"/>
        <v>0</v>
      </c>
      <c r="J195" s="21">
        <f t="shared" si="132"/>
        <v>0</v>
      </c>
      <c r="K195" s="21">
        <f t="shared" si="132"/>
        <v>0</v>
      </c>
      <c r="L195" s="21">
        <f t="shared" si="132"/>
        <v>0</v>
      </c>
      <c r="M195" s="21">
        <f t="shared" si="132"/>
        <v>0</v>
      </c>
      <c r="N195" s="21">
        <f t="shared" si="132"/>
        <v>0</v>
      </c>
      <c r="O195" s="21">
        <f t="shared" si="132"/>
        <v>0</v>
      </c>
      <c r="P195" s="21">
        <f t="shared" si="132"/>
        <v>0</v>
      </c>
      <c r="Q195" s="21">
        <f t="shared" si="132"/>
        <v>0</v>
      </c>
      <c r="R195" s="21">
        <f t="shared" si="132"/>
        <v>0</v>
      </c>
      <c r="S195" s="21">
        <f t="shared" si="132"/>
        <v>0</v>
      </c>
      <c r="T195" s="21">
        <f t="shared" si="132"/>
        <v>0</v>
      </c>
      <c r="U195" s="88">
        <f t="shared" si="100"/>
        <v>0</v>
      </c>
      <c r="V195" s="21" t="s">
        <v>442</v>
      </c>
    </row>
    <row r="196" spans="1:22" ht="63">
      <c r="A196" s="76" t="s">
        <v>424</v>
      </c>
      <c r="B196" s="36" t="s">
        <v>145</v>
      </c>
      <c r="C196" s="30" t="s">
        <v>146</v>
      </c>
      <c r="D196" s="81">
        <v>0</v>
      </c>
      <c r="E196" s="53">
        <v>0.17100000000000001</v>
      </c>
      <c r="F196" s="53">
        <v>0</v>
      </c>
      <c r="G196" s="53">
        <f>0.171-E196</f>
        <v>0</v>
      </c>
      <c r="H196" s="31">
        <f t="shared" si="96"/>
        <v>0</v>
      </c>
      <c r="I196" s="31">
        <f t="shared" si="97"/>
        <v>0</v>
      </c>
      <c r="J196" s="53">
        <v>0</v>
      </c>
      <c r="K196" s="53">
        <v>0</v>
      </c>
      <c r="L196" s="53">
        <v>0</v>
      </c>
      <c r="M196" s="53">
        <v>0</v>
      </c>
      <c r="N196" s="53">
        <v>0</v>
      </c>
      <c r="O196" s="53">
        <v>0</v>
      </c>
      <c r="P196" s="53">
        <v>0</v>
      </c>
      <c r="Q196" s="53">
        <v>0</v>
      </c>
      <c r="R196" s="53">
        <v>0</v>
      </c>
      <c r="S196" s="52">
        <f t="shared" si="98"/>
        <v>0</v>
      </c>
      <c r="T196" s="53">
        <f t="shared" si="99"/>
        <v>0</v>
      </c>
      <c r="U196" s="32">
        <f t="shared" si="100"/>
        <v>0</v>
      </c>
      <c r="V196" s="33" t="s">
        <v>441</v>
      </c>
    </row>
    <row r="197" spans="1:22" ht="31.5">
      <c r="A197" s="76" t="s">
        <v>425</v>
      </c>
      <c r="B197" s="36" t="s">
        <v>147</v>
      </c>
      <c r="C197" s="30" t="s">
        <v>148</v>
      </c>
      <c r="D197" s="81">
        <v>0</v>
      </c>
      <c r="E197" s="53">
        <v>0.436</v>
      </c>
      <c r="F197" s="53">
        <v>0</v>
      </c>
      <c r="G197" s="53">
        <f>0.436-E197</f>
        <v>0</v>
      </c>
      <c r="H197" s="31">
        <f t="shared" si="96"/>
        <v>0</v>
      </c>
      <c r="I197" s="31">
        <f t="shared" si="97"/>
        <v>0</v>
      </c>
      <c r="J197" s="53">
        <v>0</v>
      </c>
      <c r="K197" s="53">
        <v>0</v>
      </c>
      <c r="L197" s="53">
        <v>0</v>
      </c>
      <c r="M197" s="53">
        <v>0</v>
      </c>
      <c r="N197" s="53">
        <v>0</v>
      </c>
      <c r="O197" s="53">
        <v>0</v>
      </c>
      <c r="P197" s="53">
        <v>0</v>
      </c>
      <c r="Q197" s="53">
        <v>0</v>
      </c>
      <c r="R197" s="53">
        <v>0</v>
      </c>
      <c r="S197" s="52">
        <f t="shared" si="98"/>
        <v>0</v>
      </c>
      <c r="T197" s="53">
        <f t="shared" si="99"/>
        <v>0</v>
      </c>
      <c r="U197" s="32">
        <f t="shared" si="100"/>
        <v>0</v>
      </c>
      <c r="V197" s="33" t="s">
        <v>441</v>
      </c>
    </row>
    <row r="198" spans="1:22" ht="63">
      <c r="A198" s="76" t="s">
        <v>426</v>
      </c>
      <c r="B198" s="36" t="s">
        <v>149</v>
      </c>
      <c r="C198" s="30" t="s">
        <v>150</v>
      </c>
      <c r="D198" s="81">
        <v>0</v>
      </c>
      <c r="E198" s="53">
        <v>0.10199999999999999</v>
      </c>
      <c r="F198" s="53">
        <v>0</v>
      </c>
      <c r="G198" s="53">
        <f>0.102-E198</f>
        <v>0</v>
      </c>
      <c r="H198" s="31">
        <f t="shared" si="96"/>
        <v>0</v>
      </c>
      <c r="I198" s="31">
        <f t="shared" si="97"/>
        <v>0</v>
      </c>
      <c r="J198" s="53">
        <v>0</v>
      </c>
      <c r="K198" s="53">
        <v>0</v>
      </c>
      <c r="L198" s="53">
        <v>0</v>
      </c>
      <c r="M198" s="53">
        <v>0</v>
      </c>
      <c r="N198" s="53">
        <v>0</v>
      </c>
      <c r="O198" s="53">
        <v>0</v>
      </c>
      <c r="P198" s="53">
        <v>0</v>
      </c>
      <c r="Q198" s="53">
        <v>0</v>
      </c>
      <c r="R198" s="53">
        <v>0</v>
      </c>
      <c r="S198" s="52">
        <f t="shared" si="98"/>
        <v>0</v>
      </c>
      <c r="T198" s="53">
        <f t="shared" si="99"/>
        <v>0</v>
      </c>
      <c r="U198" s="32">
        <f t="shared" si="100"/>
        <v>0</v>
      </c>
      <c r="V198" s="33" t="s">
        <v>441</v>
      </c>
    </row>
    <row r="199" spans="1:22" ht="31.5">
      <c r="A199" s="76" t="s">
        <v>427</v>
      </c>
      <c r="B199" s="36" t="s">
        <v>151</v>
      </c>
      <c r="C199" s="30" t="s">
        <v>152</v>
      </c>
      <c r="D199" s="81">
        <v>0</v>
      </c>
      <c r="E199" s="53">
        <v>0.14000000000000001</v>
      </c>
      <c r="F199" s="53">
        <v>0</v>
      </c>
      <c r="G199" s="53">
        <f>0.14-E199</f>
        <v>0</v>
      </c>
      <c r="H199" s="31">
        <f t="shared" si="96"/>
        <v>0</v>
      </c>
      <c r="I199" s="31">
        <f t="shared" si="97"/>
        <v>0</v>
      </c>
      <c r="J199" s="53">
        <v>0</v>
      </c>
      <c r="K199" s="53">
        <v>0</v>
      </c>
      <c r="L199" s="53">
        <v>0</v>
      </c>
      <c r="M199" s="53">
        <v>0</v>
      </c>
      <c r="N199" s="53">
        <v>0</v>
      </c>
      <c r="O199" s="53">
        <v>0</v>
      </c>
      <c r="P199" s="53">
        <v>0</v>
      </c>
      <c r="Q199" s="53">
        <v>0</v>
      </c>
      <c r="R199" s="53">
        <v>0</v>
      </c>
      <c r="S199" s="52">
        <f t="shared" si="98"/>
        <v>0</v>
      </c>
      <c r="T199" s="53">
        <f t="shared" si="99"/>
        <v>0</v>
      </c>
      <c r="U199" s="32">
        <f t="shared" si="100"/>
        <v>0</v>
      </c>
      <c r="V199" s="33" t="s">
        <v>441</v>
      </c>
    </row>
    <row r="200" spans="1:22">
      <c r="A200" s="60" t="s">
        <v>428</v>
      </c>
      <c r="B200" s="61" t="s">
        <v>153</v>
      </c>
      <c r="C200" s="62" t="s">
        <v>26</v>
      </c>
      <c r="D200" s="79">
        <f t="shared" ref="D200" si="133">SUM(D201,D207)</f>
        <v>0</v>
      </c>
      <c r="E200" s="79">
        <f t="shared" ref="E200:T200" si="134">SUM(E201,E207)</f>
        <v>4.0960000000000001</v>
      </c>
      <c r="F200" s="79">
        <f t="shared" si="134"/>
        <v>0</v>
      </c>
      <c r="G200" s="79">
        <f t="shared" si="134"/>
        <v>21.835000000000001</v>
      </c>
      <c r="H200" s="79">
        <f t="shared" si="134"/>
        <v>4.3490000000000002</v>
      </c>
      <c r="I200" s="79">
        <f t="shared" si="134"/>
        <v>0</v>
      </c>
      <c r="J200" s="79">
        <f t="shared" si="134"/>
        <v>0</v>
      </c>
      <c r="K200" s="79">
        <f t="shared" si="134"/>
        <v>0</v>
      </c>
      <c r="L200" s="79">
        <f t="shared" si="134"/>
        <v>0</v>
      </c>
      <c r="M200" s="79">
        <f t="shared" si="134"/>
        <v>0</v>
      </c>
      <c r="N200" s="79">
        <f t="shared" si="134"/>
        <v>0</v>
      </c>
      <c r="O200" s="79">
        <f t="shared" si="134"/>
        <v>0</v>
      </c>
      <c r="P200" s="79">
        <f t="shared" si="134"/>
        <v>4.3490000000000002</v>
      </c>
      <c r="Q200" s="79">
        <f t="shared" si="134"/>
        <v>0</v>
      </c>
      <c r="R200" s="79">
        <f t="shared" si="134"/>
        <v>0</v>
      </c>
      <c r="S200" s="79">
        <f t="shared" si="134"/>
        <v>21.835000000000001</v>
      </c>
      <c r="T200" s="79">
        <f t="shared" si="134"/>
        <v>0</v>
      </c>
      <c r="U200" s="86">
        <f>IF(I200&gt;0,(IF((SUM(J200+L200)=0), 1,(I200/SUM(J200+L200)-1))),(IF((SUM(J200+L200)=0), 0,(I200/SUM(J200+L200)-1))))</f>
        <v>0</v>
      </c>
      <c r="V200" s="79" t="s">
        <v>442</v>
      </c>
    </row>
    <row r="201" spans="1:22" ht="31.5">
      <c r="A201" s="34" t="s">
        <v>429</v>
      </c>
      <c r="B201" s="26" t="s">
        <v>32</v>
      </c>
      <c r="C201" s="19" t="s">
        <v>26</v>
      </c>
      <c r="D201" s="20">
        <f t="shared" ref="D201" si="135">SUM(D202:D206)</f>
        <v>0</v>
      </c>
      <c r="E201" s="20">
        <f t="shared" ref="E201:T201" si="136">SUM(E202:E206)</f>
        <v>4.0960000000000001</v>
      </c>
      <c r="F201" s="20">
        <f t="shared" si="136"/>
        <v>0</v>
      </c>
      <c r="G201" s="20">
        <f t="shared" si="136"/>
        <v>10.466999999999999</v>
      </c>
      <c r="H201" s="20">
        <f t="shared" si="136"/>
        <v>0</v>
      </c>
      <c r="I201" s="20">
        <f t="shared" si="136"/>
        <v>0</v>
      </c>
      <c r="J201" s="20">
        <f t="shared" si="136"/>
        <v>0</v>
      </c>
      <c r="K201" s="20">
        <f t="shared" si="136"/>
        <v>0</v>
      </c>
      <c r="L201" s="20">
        <f t="shared" si="136"/>
        <v>0</v>
      </c>
      <c r="M201" s="20">
        <f t="shared" si="136"/>
        <v>0</v>
      </c>
      <c r="N201" s="20">
        <f t="shared" si="136"/>
        <v>0</v>
      </c>
      <c r="O201" s="20">
        <f t="shared" si="136"/>
        <v>0</v>
      </c>
      <c r="P201" s="20">
        <f t="shared" si="136"/>
        <v>0</v>
      </c>
      <c r="Q201" s="20">
        <f t="shared" si="136"/>
        <v>0</v>
      </c>
      <c r="R201" s="20">
        <f t="shared" si="136"/>
        <v>0</v>
      </c>
      <c r="S201" s="20">
        <f t="shared" si="136"/>
        <v>10.466999999999999</v>
      </c>
      <c r="T201" s="20">
        <f t="shared" si="136"/>
        <v>0</v>
      </c>
      <c r="U201" s="87">
        <f t="shared" si="100"/>
        <v>0</v>
      </c>
      <c r="V201" s="20" t="s">
        <v>442</v>
      </c>
    </row>
    <row r="202" spans="1:22">
      <c r="A202" s="28" t="s">
        <v>430</v>
      </c>
      <c r="B202" s="36" t="s">
        <v>154</v>
      </c>
      <c r="C202" s="30" t="s">
        <v>155</v>
      </c>
      <c r="D202" s="81">
        <v>0</v>
      </c>
      <c r="E202" s="53">
        <v>1.2030000000000001</v>
      </c>
      <c r="F202" s="53">
        <v>0</v>
      </c>
      <c r="G202" s="53">
        <f>1.203-E202</f>
        <v>0</v>
      </c>
      <c r="H202" s="31">
        <f t="shared" si="96"/>
        <v>0</v>
      </c>
      <c r="I202" s="31">
        <f t="shared" si="97"/>
        <v>0</v>
      </c>
      <c r="J202" s="53">
        <v>0</v>
      </c>
      <c r="K202" s="53">
        <v>0</v>
      </c>
      <c r="L202" s="53">
        <v>0</v>
      </c>
      <c r="M202" s="53">
        <v>0</v>
      </c>
      <c r="N202" s="53">
        <v>0</v>
      </c>
      <c r="O202" s="53">
        <v>0</v>
      </c>
      <c r="P202" s="53">
        <v>0</v>
      </c>
      <c r="Q202" s="53">
        <v>0</v>
      </c>
      <c r="R202" s="53">
        <v>0</v>
      </c>
      <c r="S202" s="52">
        <f t="shared" si="98"/>
        <v>0</v>
      </c>
      <c r="T202" s="53">
        <f t="shared" si="99"/>
        <v>0</v>
      </c>
      <c r="U202" s="32">
        <f t="shared" si="100"/>
        <v>0</v>
      </c>
      <c r="V202" s="33" t="s">
        <v>441</v>
      </c>
    </row>
    <row r="203" spans="1:22" ht="31.5">
      <c r="A203" s="28" t="s">
        <v>431</v>
      </c>
      <c r="B203" s="36" t="s">
        <v>156</v>
      </c>
      <c r="C203" s="30" t="s">
        <v>157</v>
      </c>
      <c r="D203" s="81">
        <v>0</v>
      </c>
      <c r="E203" s="53">
        <v>2.8929999999999998</v>
      </c>
      <c r="F203" s="53">
        <v>0</v>
      </c>
      <c r="G203" s="53">
        <f>2.893-E203</f>
        <v>0</v>
      </c>
      <c r="H203" s="31">
        <f t="shared" si="96"/>
        <v>0</v>
      </c>
      <c r="I203" s="31">
        <f t="shared" si="97"/>
        <v>0</v>
      </c>
      <c r="J203" s="53">
        <v>0</v>
      </c>
      <c r="K203" s="53">
        <v>0</v>
      </c>
      <c r="L203" s="53">
        <v>0</v>
      </c>
      <c r="M203" s="53">
        <v>0</v>
      </c>
      <c r="N203" s="53">
        <v>0</v>
      </c>
      <c r="O203" s="53">
        <v>0</v>
      </c>
      <c r="P203" s="53">
        <v>0</v>
      </c>
      <c r="Q203" s="53">
        <v>0</v>
      </c>
      <c r="R203" s="53">
        <v>0</v>
      </c>
      <c r="S203" s="52">
        <f t="shared" si="98"/>
        <v>0</v>
      </c>
      <c r="T203" s="53">
        <f t="shared" si="99"/>
        <v>0</v>
      </c>
      <c r="U203" s="32">
        <f t="shared" si="100"/>
        <v>0</v>
      </c>
      <c r="V203" s="33" t="s">
        <v>441</v>
      </c>
    </row>
    <row r="204" spans="1:22" ht="31.5" customHeight="1">
      <c r="A204" s="28" t="s">
        <v>432</v>
      </c>
      <c r="B204" s="44" t="s">
        <v>158</v>
      </c>
      <c r="C204" s="30" t="s">
        <v>159</v>
      </c>
      <c r="D204" s="81">
        <v>0</v>
      </c>
      <c r="E204" s="38">
        <v>0</v>
      </c>
      <c r="F204" s="53">
        <v>0</v>
      </c>
      <c r="G204" s="53">
        <f>0-E204</f>
        <v>0</v>
      </c>
      <c r="H204" s="31">
        <f t="shared" si="96"/>
        <v>0</v>
      </c>
      <c r="I204" s="31">
        <f t="shared" si="97"/>
        <v>0</v>
      </c>
      <c r="J204" s="53">
        <v>0</v>
      </c>
      <c r="K204" s="53">
        <v>0</v>
      </c>
      <c r="L204" s="53">
        <v>0</v>
      </c>
      <c r="M204" s="53">
        <v>0</v>
      </c>
      <c r="N204" s="53">
        <v>0</v>
      </c>
      <c r="O204" s="53">
        <v>0</v>
      </c>
      <c r="P204" s="53">
        <v>0</v>
      </c>
      <c r="Q204" s="53">
        <v>0</v>
      </c>
      <c r="R204" s="53">
        <v>0</v>
      </c>
      <c r="S204" s="52">
        <f t="shared" si="98"/>
        <v>0</v>
      </c>
      <c r="T204" s="53">
        <f t="shared" si="99"/>
        <v>0</v>
      </c>
      <c r="U204" s="32">
        <f t="shared" si="100"/>
        <v>0</v>
      </c>
      <c r="V204" s="33" t="s">
        <v>441</v>
      </c>
    </row>
    <row r="205" spans="1:22" ht="31.5">
      <c r="A205" s="28" t="s">
        <v>433</v>
      </c>
      <c r="B205" s="29" t="s">
        <v>160</v>
      </c>
      <c r="C205" s="38" t="s">
        <v>161</v>
      </c>
      <c r="D205" s="81">
        <v>0</v>
      </c>
      <c r="E205" s="38">
        <v>0</v>
      </c>
      <c r="F205" s="53">
        <v>0</v>
      </c>
      <c r="G205" s="53">
        <f>6.675-E205</f>
        <v>6.6749999999999998</v>
      </c>
      <c r="H205" s="31">
        <f t="shared" si="96"/>
        <v>0</v>
      </c>
      <c r="I205" s="31">
        <f t="shared" si="97"/>
        <v>0</v>
      </c>
      <c r="J205" s="53">
        <v>0</v>
      </c>
      <c r="K205" s="53">
        <v>0</v>
      </c>
      <c r="L205" s="53">
        <v>0</v>
      </c>
      <c r="M205" s="53">
        <v>0</v>
      </c>
      <c r="N205" s="53">
        <v>0</v>
      </c>
      <c r="O205" s="53">
        <v>0</v>
      </c>
      <c r="P205" s="53">
        <v>0</v>
      </c>
      <c r="Q205" s="53">
        <v>0</v>
      </c>
      <c r="R205" s="53">
        <v>0</v>
      </c>
      <c r="S205" s="52">
        <f t="shared" si="98"/>
        <v>6.6749999999999998</v>
      </c>
      <c r="T205" s="53">
        <f t="shared" si="99"/>
        <v>0</v>
      </c>
      <c r="U205" s="32">
        <f t="shared" si="100"/>
        <v>0</v>
      </c>
      <c r="V205" s="33" t="s">
        <v>441</v>
      </c>
    </row>
    <row r="206" spans="1:22" ht="31.5" customHeight="1">
      <c r="A206" s="28" t="s">
        <v>434</v>
      </c>
      <c r="B206" s="29" t="s">
        <v>165</v>
      </c>
      <c r="C206" s="38" t="s">
        <v>435</v>
      </c>
      <c r="D206" s="81">
        <v>0</v>
      </c>
      <c r="E206" s="38">
        <v>0</v>
      </c>
      <c r="F206" s="53">
        <v>0</v>
      </c>
      <c r="G206" s="53">
        <f>3.792-E206</f>
        <v>3.7919999999999998</v>
      </c>
      <c r="H206" s="31">
        <f t="shared" si="96"/>
        <v>0</v>
      </c>
      <c r="I206" s="31">
        <f t="shared" si="97"/>
        <v>0</v>
      </c>
      <c r="J206" s="53">
        <v>0</v>
      </c>
      <c r="K206" s="53">
        <v>0</v>
      </c>
      <c r="L206" s="53">
        <v>0</v>
      </c>
      <c r="M206" s="53">
        <v>0</v>
      </c>
      <c r="N206" s="53">
        <v>0</v>
      </c>
      <c r="O206" s="53">
        <v>0</v>
      </c>
      <c r="P206" s="53">
        <v>0</v>
      </c>
      <c r="Q206" s="53">
        <v>0</v>
      </c>
      <c r="R206" s="53">
        <v>0</v>
      </c>
      <c r="S206" s="52">
        <f t="shared" si="98"/>
        <v>3.7919999999999998</v>
      </c>
      <c r="T206" s="53">
        <f t="shared" si="99"/>
        <v>0</v>
      </c>
      <c r="U206" s="32">
        <f t="shared" si="100"/>
        <v>0</v>
      </c>
      <c r="V206" s="33" t="s">
        <v>441</v>
      </c>
    </row>
    <row r="207" spans="1:22" ht="31.5">
      <c r="A207" s="40" t="s">
        <v>436</v>
      </c>
      <c r="B207" s="43" t="s">
        <v>75</v>
      </c>
      <c r="C207" s="42" t="s">
        <v>26</v>
      </c>
      <c r="D207" s="21">
        <f t="shared" ref="D207:T207" si="137">SUM(D208:D210)</f>
        <v>0</v>
      </c>
      <c r="E207" s="21">
        <f t="shared" si="137"/>
        <v>0</v>
      </c>
      <c r="F207" s="21">
        <f t="shared" si="137"/>
        <v>0</v>
      </c>
      <c r="G207" s="21">
        <f t="shared" si="137"/>
        <v>11.368</v>
      </c>
      <c r="H207" s="21">
        <f t="shared" si="137"/>
        <v>4.3490000000000002</v>
      </c>
      <c r="I207" s="21">
        <f t="shared" si="137"/>
        <v>0</v>
      </c>
      <c r="J207" s="21">
        <f t="shared" si="137"/>
        <v>0</v>
      </c>
      <c r="K207" s="21">
        <f t="shared" si="137"/>
        <v>0</v>
      </c>
      <c r="L207" s="21">
        <f t="shared" si="137"/>
        <v>0</v>
      </c>
      <c r="M207" s="21">
        <f t="shared" si="137"/>
        <v>0</v>
      </c>
      <c r="N207" s="21">
        <f t="shared" si="137"/>
        <v>0</v>
      </c>
      <c r="O207" s="21">
        <f t="shared" si="137"/>
        <v>0</v>
      </c>
      <c r="P207" s="21">
        <f t="shared" si="137"/>
        <v>4.3490000000000002</v>
      </c>
      <c r="Q207" s="21">
        <f t="shared" si="137"/>
        <v>0</v>
      </c>
      <c r="R207" s="21">
        <f t="shared" si="137"/>
        <v>0</v>
      </c>
      <c r="S207" s="21">
        <f t="shared" si="137"/>
        <v>11.368</v>
      </c>
      <c r="T207" s="21">
        <f t="shared" si="137"/>
        <v>0</v>
      </c>
      <c r="U207" s="51">
        <f>IF(I207&gt;0,(IF((SUM(J207+L207)=0), 1,(I207/SUM(J207+L207)-1))),(IF((SUM(J207+L207)=0), 0,(I207/SUM(J207+L207)-1))))</f>
        <v>0</v>
      </c>
      <c r="V207" s="21" t="s">
        <v>442</v>
      </c>
    </row>
    <row r="208" spans="1:22">
      <c r="A208" s="28" t="s">
        <v>437</v>
      </c>
      <c r="B208" s="36" t="s">
        <v>162</v>
      </c>
      <c r="C208" s="30" t="s">
        <v>438</v>
      </c>
      <c r="D208" s="81">
        <v>0</v>
      </c>
      <c r="E208" s="38">
        <v>0</v>
      </c>
      <c r="F208" s="53">
        <v>0</v>
      </c>
      <c r="G208" s="53">
        <f>4.349-E208</f>
        <v>4.3490000000000002</v>
      </c>
      <c r="H208" s="31">
        <f t="shared" si="96"/>
        <v>4.3490000000000002</v>
      </c>
      <c r="I208" s="31">
        <f t="shared" si="97"/>
        <v>0</v>
      </c>
      <c r="J208" s="53">
        <v>0</v>
      </c>
      <c r="K208" s="53">
        <v>0</v>
      </c>
      <c r="L208" s="53">
        <v>0</v>
      </c>
      <c r="M208" s="53">
        <v>0</v>
      </c>
      <c r="N208" s="53">
        <v>0</v>
      </c>
      <c r="O208" s="53">
        <v>0</v>
      </c>
      <c r="P208" s="38">
        <v>4.3490000000000002</v>
      </c>
      <c r="Q208" s="53">
        <v>0</v>
      </c>
      <c r="R208" s="53">
        <v>0</v>
      </c>
      <c r="S208" s="52">
        <f t="shared" si="98"/>
        <v>4.3490000000000002</v>
      </c>
      <c r="T208" s="53">
        <f>I208-(J208+L208)</f>
        <v>0</v>
      </c>
      <c r="U208" s="32">
        <f>IF(I208&gt;0,(IF((SUM(J208+L208)=0), 1,(I208/SUM(J208+L208)-1))),(IF((SUM(J208+L208)=0), 0,(I208/SUM(J208+L208)-1))))</f>
        <v>0</v>
      </c>
      <c r="V208" s="33" t="s">
        <v>444</v>
      </c>
    </row>
    <row r="209" spans="1:22" ht="47.25">
      <c r="A209" s="28" t="s">
        <v>439</v>
      </c>
      <c r="B209" s="44" t="s">
        <v>163</v>
      </c>
      <c r="C209" s="30" t="s">
        <v>164</v>
      </c>
      <c r="D209" s="81">
        <v>0</v>
      </c>
      <c r="E209" s="38">
        <v>0</v>
      </c>
      <c r="F209" s="53">
        <v>0</v>
      </c>
      <c r="G209" s="53">
        <f>3.167-E209</f>
        <v>3.1669999999999998</v>
      </c>
      <c r="H209" s="31">
        <f t="shared" si="96"/>
        <v>0</v>
      </c>
      <c r="I209" s="31">
        <f t="shared" si="97"/>
        <v>0</v>
      </c>
      <c r="J209" s="53">
        <v>0</v>
      </c>
      <c r="K209" s="53">
        <v>0</v>
      </c>
      <c r="L209" s="53">
        <v>0</v>
      </c>
      <c r="M209" s="53">
        <v>0</v>
      </c>
      <c r="N209" s="53">
        <v>0</v>
      </c>
      <c r="O209" s="53">
        <v>0</v>
      </c>
      <c r="P209" s="53">
        <v>0</v>
      </c>
      <c r="Q209" s="53">
        <v>0</v>
      </c>
      <c r="R209" s="53">
        <v>0</v>
      </c>
      <c r="S209" s="52">
        <f t="shared" si="98"/>
        <v>3.1669999999999998</v>
      </c>
      <c r="T209" s="53">
        <f t="shared" si="99"/>
        <v>0</v>
      </c>
      <c r="U209" s="32">
        <f t="shared" si="100"/>
        <v>0</v>
      </c>
      <c r="V209" s="33" t="s">
        <v>441</v>
      </c>
    </row>
    <row r="210" spans="1:22" ht="31.5" customHeight="1">
      <c r="A210" s="28" t="s">
        <v>440</v>
      </c>
      <c r="B210" s="29" t="s">
        <v>165</v>
      </c>
      <c r="C210" s="38" t="s">
        <v>166</v>
      </c>
      <c r="D210" s="81">
        <v>0</v>
      </c>
      <c r="E210" s="38">
        <v>0</v>
      </c>
      <c r="F210" s="53">
        <v>0</v>
      </c>
      <c r="G210" s="53">
        <f>3.852-E210</f>
        <v>3.8519999999999999</v>
      </c>
      <c r="H210" s="31">
        <f t="shared" si="96"/>
        <v>0</v>
      </c>
      <c r="I210" s="31">
        <f t="shared" si="97"/>
        <v>0</v>
      </c>
      <c r="J210" s="53">
        <v>0</v>
      </c>
      <c r="K210" s="53">
        <v>0</v>
      </c>
      <c r="L210" s="53">
        <v>0</v>
      </c>
      <c r="M210" s="53">
        <v>0</v>
      </c>
      <c r="N210" s="53">
        <v>0</v>
      </c>
      <c r="O210" s="53">
        <v>0</v>
      </c>
      <c r="P210" s="53">
        <v>0</v>
      </c>
      <c r="Q210" s="53">
        <v>0</v>
      </c>
      <c r="R210" s="53">
        <v>0</v>
      </c>
      <c r="S210" s="52">
        <f t="shared" si="98"/>
        <v>3.8519999999999999</v>
      </c>
      <c r="T210" s="53">
        <f t="shared" si="99"/>
        <v>0</v>
      </c>
      <c r="U210" s="32">
        <f t="shared" si="100"/>
        <v>0</v>
      </c>
      <c r="V210" s="33" t="s">
        <v>441</v>
      </c>
    </row>
  </sheetData>
  <mergeCells count="46">
    <mergeCell ref="S139:S140"/>
    <mergeCell ref="T139:T140"/>
    <mergeCell ref="U139:U140"/>
    <mergeCell ref="V139:V140"/>
    <mergeCell ref="N139:N140"/>
    <mergeCell ref="O139:O140"/>
    <mergeCell ref="P139:P140"/>
    <mergeCell ref="Q139:Q140"/>
    <mergeCell ref="R139:R140"/>
    <mergeCell ref="I139:I140"/>
    <mergeCell ref="J139:J140"/>
    <mergeCell ref="K139:K140"/>
    <mergeCell ref="L139:L140"/>
    <mergeCell ref="M139:M140"/>
    <mergeCell ref="D139:D140"/>
    <mergeCell ref="E139:E140"/>
    <mergeCell ref="G139:G140"/>
    <mergeCell ref="F139:F140"/>
    <mergeCell ref="H139:H140"/>
    <mergeCell ref="L16:M17"/>
    <mergeCell ref="N16:O17"/>
    <mergeCell ref="P16:Q17"/>
    <mergeCell ref="R16:R18"/>
    <mergeCell ref="S16:S18"/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V15:V18"/>
    <mergeCell ref="F16:F18"/>
    <mergeCell ref="G16:G18"/>
    <mergeCell ref="H16:I17"/>
    <mergeCell ref="J16:K17"/>
    <mergeCell ref="A12:V12"/>
    <mergeCell ref="A4:V4"/>
    <mergeCell ref="A5:V5"/>
    <mergeCell ref="A7:V7"/>
    <mergeCell ref="A8:V8"/>
    <mergeCell ref="A10:V10"/>
  </mergeCells>
  <conditionalFormatting sqref="B203">
    <cfRule type="cellIs" dxfId="7" priority="15" stopIfTrue="1" operator="equal">
      <formula>0</formula>
    </cfRule>
  </conditionalFormatting>
  <conditionalFormatting sqref="D29">
    <cfRule type="cellIs" dxfId="6" priority="14" operator="notEqual">
      <formula>"нд"</formula>
    </cfRule>
  </conditionalFormatting>
  <conditionalFormatting sqref="E29:T29">
    <cfRule type="cellIs" dxfId="5" priority="13" operator="notEqual">
      <formula>"нд"</formula>
    </cfRule>
  </conditionalFormatting>
  <conditionalFormatting sqref="E29:T29">
    <cfRule type="cellIs" dxfId="4" priority="12" operator="notEqual">
      <formula>"нд"</formula>
    </cfRule>
  </conditionalFormatting>
  <conditionalFormatting sqref="V29">
    <cfRule type="cellIs" dxfId="3" priority="11" operator="notEqual">
      <formula>"нд"</formula>
    </cfRule>
  </conditionalFormatting>
  <conditionalFormatting sqref="V29">
    <cfRule type="cellIs" dxfId="2" priority="10" operator="notEqual">
      <formula>"нд"</formula>
    </cfRule>
  </conditionalFormatting>
  <conditionalFormatting sqref="V29">
    <cfRule type="cellIs" dxfId="1" priority="2" operator="notEqual">
      <formula>"нд"</formula>
    </cfRule>
  </conditionalFormatting>
  <conditionalFormatting sqref="V29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4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2018-08-22T07:03:19Z</dcterms:created>
  <dcterms:modified xsi:type="dcterms:W3CDTF">2019-08-14T09:32:06Z</dcterms:modified>
</cp:coreProperties>
</file>